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firstSheet="3" activeTab="3"/>
  </bookViews>
  <sheets>
    <sheet name="B3.2 Da666 " sheetId="8" state="hidden" r:id="rId1"/>
    <sheet name="Nhao" sheetId="7" state="hidden" r:id="rId2"/>
    <sheet name="B6 NQ88 " sheetId="3" state="hidden" r:id="rId3"/>
    <sheet name="B8A NTM" sheetId="9" r:id="rId4"/>
    <sheet name="Sheet1" sheetId="10" r:id="rId5"/>
  </sheets>
  <externalReferences>
    <externalReference r:id="rId6"/>
    <externalReference r:id="rId7"/>
  </externalReferences>
  <definedNames>
    <definedName name="_Fill" localSheetId="0" hidden="1">#REF!</definedName>
    <definedName name="_Fill" localSheetId="3" hidden="1">#REF!</definedName>
    <definedName name="_Fill" localSheetId="1" hidden="1">#REF!</definedName>
    <definedName name="_Fill" hidden="1">#REF!</definedName>
    <definedName name="_xlnm._FilterDatabase" localSheetId="2" hidden="1">'B6 NQ88 '!$A$10:$WWR$601</definedName>
    <definedName name="_xlnm._FilterDatabase" localSheetId="3" hidden="1">'B8A NTM'!$A$14:$IY$129</definedName>
    <definedName name="_xlnm._FilterDatabase" localSheetId="1" hidden="1">Nhao!$B$10:$WWS$423</definedName>
    <definedName name="_Key1" localSheetId="0" hidden="1">#REF!</definedName>
    <definedName name="_Key1" localSheetId="3" hidden="1">#REF!</definedName>
    <definedName name="_Key1" localSheetId="1" hidden="1">#REF!</definedName>
    <definedName name="_Key1" hidden="1">#REF!</definedName>
    <definedName name="_Key2" localSheetId="0" hidden="1">#REF!</definedName>
    <definedName name="_Key2" localSheetId="3" hidden="1">#REF!</definedName>
    <definedName name="_Key2" localSheetId="1" hidden="1">#REF!</definedName>
    <definedName name="_Key2" hidden="1">#REF!</definedName>
    <definedName name="_Order1" hidden="1">255</definedName>
    <definedName name="_Order2" hidden="1">255</definedName>
    <definedName name="_Sort" localSheetId="0" hidden="1">#REF!</definedName>
    <definedName name="_Sort" localSheetId="3" hidden="1">#REF!</definedName>
    <definedName name="_Sort" localSheetId="1" hidden="1">#REF!</definedName>
    <definedName name="_Sort" hidden="1">#REF!</definedName>
    <definedName name="B5.1" localSheetId="0" hidden="1">{"'Sheet1'!$L$16"}</definedName>
    <definedName name="B5.1" localSheetId="2" hidden="1">{"'Sheet1'!$L$16"}</definedName>
    <definedName name="B5.1" localSheetId="3" hidden="1">{"'Sheet1'!$L$16"}</definedName>
    <definedName name="B5.1" localSheetId="1" hidden="1">{"'Sheet1'!$L$16"}</definedName>
    <definedName name="B5.1" hidden="1">{"'Sheet1'!$L$16"}</definedName>
    <definedName name="CLVC3">0.1</definedName>
    <definedName name="D" localSheetId="1">[1]!DataFilter</definedName>
    <definedName name="D">[1]!DataFilter</definedName>
    <definedName name="DataFilter" localSheetId="1">[1]!DataFilter</definedName>
    <definedName name="DataFilter">[1]!DataFilter</definedName>
    <definedName name="DataSort" localSheetId="1">[1]!DataSort</definedName>
    <definedName name="DataSort">[1]!DataSort</definedName>
    <definedName name="GoBack" localSheetId="1">[1]Sheet1!GoBack</definedName>
    <definedName name="GoBack">[1]Sheet1!GoBack</definedName>
    <definedName name="h" localSheetId="0" hidden="1">{"'Sheet1'!$L$16"}</definedName>
    <definedName name="h" localSheetId="2" hidden="1">{"'Sheet1'!$L$16"}</definedName>
    <definedName name="h" localSheetId="3" hidden="1">{"'Sheet1'!$L$16"}</definedName>
    <definedName name="h" localSheetId="1" hidden="1">{"'Sheet1'!$L$16"}</definedName>
    <definedName name="h" hidden="1">{"'Sheet1'!$L$16"}</definedName>
    <definedName name="Heä_soá_laép_xaø_H">1.7</definedName>
    <definedName name="HSCT3">0.1</definedName>
    <definedName name="HSDN">2.5</definedName>
    <definedName name="HTML_CodePage" hidden="1">950</definedName>
    <definedName name="HTML_Control" localSheetId="0" hidden="1">{"'Sheet1'!$L$16"}</definedName>
    <definedName name="HTML_Control" localSheetId="2" hidden="1">{"'Sheet1'!$L$16"}</definedName>
    <definedName name="HTML_Control" localSheetId="3" hidden="1">{"'Sheet1'!$L$16"}</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0" hidden="1">{"'Sheet1'!$L$16"}</definedName>
    <definedName name="huy" localSheetId="2" hidden="1">{"'Sheet1'!$L$16"}</definedName>
    <definedName name="huy" localSheetId="3" hidden="1">{"'Sheet1'!$L$16"}</definedName>
    <definedName name="huy" localSheetId="1" hidden="1">{"'Sheet1'!$L$16"}</definedName>
    <definedName name="huy" hidden="1">{"'Sheet1'!$L$16"}</definedName>
    <definedName name="_xlnm.Print_Area" localSheetId="0">'B3.2 Da666 '!$A$1:$X$74</definedName>
    <definedName name="_xlnm.Print_Area" localSheetId="2">'B6 NQ88 '!$A$1:$AF$601</definedName>
    <definedName name="_xlnm.Print_Area" localSheetId="3">'B8A NTM'!$A$1:$AH$134</definedName>
    <definedName name="_xlnm.Print_Area" localSheetId="1">Nhao!$B$1:$AG$423</definedName>
    <definedName name="_xlnm.Print_Titles" localSheetId="0">'B3.2 Da666 '!$5:$11</definedName>
    <definedName name="_xlnm.Print_Titles" localSheetId="2">'B6 NQ88 '!$5:$10</definedName>
    <definedName name="_xlnm.Print_Titles" localSheetId="3">'B8A NTM'!$6:$11</definedName>
    <definedName name="_xlnm.Print_Titles" localSheetId="1">Nhao!$5:$10</definedName>
    <definedName name="TaxTV">10%</definedName>
    <definedName name="TaxXL">5%</definedName>
    <definedName name="wrn.chi._.tiÆt." localSheetId="0" hidden="1">{#N/A,#N/A,FALSE,"Chi tiÆt"}</definedName>
    <definedName name="wrn.chi._.tiÆt." localSheetId="2" hidden="1">{#N/A,#N/A,FALSE,"Chi tiÆt"}</definedName>
    <definedName name="wrn.chi._.tiÆt." localSheetId="3" hidden="1">{#N/A,#N/A,FALSE,"Chi tiÆt"}</definedName>
    <definedName name="wrn.chi._.tiÆt." localSheetId="1" hidden="1">{#N/A,#N/A,FALSE,"Chi tiÆt"}</definedName>
    <definedName name="wrn.chi._.tiÆt." hidden="1">{#N/A,#N/A,FALSE,"Chi tiÆt"}</definedName>
    <definedName name="XCCT">0.5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29" i="9" l="1"/>
  <c r="AE129" i="9"/>
  <c r="AD129" i="9"/>
  <c r="AA129" i="9"/>
  <c r="Y129" i="9"/>
  <c r="W129" i="9"/>
  <c r="V129" i="9"/>
  <c r="AI128" i="9"/>
  <c r="AD128" i="9"/>
  <c r="AA128" i="9"/>
  <c r="V128" i="9"/>
  <c r="AI127" i="9"/>
  <c r="AF127" i="9"/>
  <c r="AE127" i="9"/>
  <c r="AD127" i="9"/>
  <c r="AC127" i="9"/>
  <c r="AB127" i="9"/>
  <c r="AA127" i="9"/>
  <c r="Z127" i="9"/>
  <c r="Y127" i="9"/>
  <c r="X127" i="9"/>
  <c r="W127" i="9"/>
  <c r="V127" i="9"/>
  <c r="U127" i="9"/>
  <c r="T127" i="9"/>
  <c r="Q127" i="9"/>
  <c r="P127" i="9"/>
  <c r="O127" i="9"/>
  <c r="N127" i="9"/>
  <c r="M127" i="9"/>
  <c r="L127" i="9"/>
  <c r="K127" i="9"/>
  <c r="J127" i="9"/>
  <c r="I127" i="9"/>
  <c r="AI126" i="9"/>
  <c r="AG126" i="9"/>
  <c r="AF126" i="9"/>
  <c r="AE126" i="9"/>
  <c r="AD126" i="9"/>
  <c r="AC126" i="9"/>
  <c r="AB126" i="9"/>
  <c r="AA126" i="9"/>
  <c r="Z126" i="9"/>
  <c r="Y126" i="9"/>
  <c r="X126" i="9"/>
  <c r="W126" i="9"/>
  <c r="V126" i="9"/>
  <c r="U126" i="9"/>
  <c r="T126" i="9"/>
  <c r="S126" i="9"/>
  <c r="R126" i="9"/>
  <c r="Q126" i="9"/>
  <c r="P126" i="9"/>
  <c r="O126" i="9"/>
  <c r="N126" i="9"/>
  <c r="M126" i="9"/>
  <c r="L126" i="9"/>
  <c r="K126" i="9"/>
  <c r="J126" i="9"/>
  <c r="I126" i="9"/>
  <c r="AI125" i="9"/>
  <c r="AE125" i="9"/>
  <c r="AD125" i="9"/>
  <c r="AA125" i="9"/>
  <c r="Z125" i="9"/>
  <c r="Y125" i="9"/>
  <c r="W125" i="9"/>
  <c r="V125" i="9"/>
  <c r="AI124" i="9"/>
  <c r="AE124" i="9"/>
  <c r="AD124" i="9"/>
  <c r="AA124" i="9"/>
  <c r="Y124" i="9"/>
  <c r="W124" i="9"/>
  <c r="V124" i="9"/>
  <c r="AI123" i="9"/>
  <c r="AE123" i="9"/>
  <c r="AD123" i="9"/>
  <c r="AA123" i="9"/>
  <c r="V123" i="9"/>
  <c r="AI122" i="9"/>
  <c r="AF122" i="9"/>
  <c r="AE122" i="9"/>
  <c r="AD122" i="9"/>
  <c r="AC122" i="9"/>
  <c r="AB122" i="9"/>
  <c r="AA122" i="9"/>
  <c r="Z122" i="9"/>
  <c r="Y122" i="9"/>
  <c r="X122" i="9"/>
  <c r="W122" i="9"/>
  <c r="V122" i="9"/>
  <c r="U122" i="9"/>
  <c r="T122" i="9"/>
  <c r="S122" i="9"/>
  <c r="R122" i="9"/>
  <c r="Q122" i="9"/>
  <c r="P122" i="9"/>
  <c r="O122" i="9"/>
  <c r="N122" i="9"/>
  <c r="M122" i="9"/>
  <c r="L122" i="9"/>
  <c r="K122" i="9"/>
  <c r="J122" i="9"/>
  <c r="I122" i="9"/>
  <c r="AI121" i="9"/>
  <c r="AG121" i="9"/>
  <c r="AF121" i="9"/>
  <c r="AE121" i="9"/>
  <c r="AD121" i="9"/>
  <c r="AC121" i="9"/>
  <c r="AB121" i="9"/>
  <c r="AA121" i="9"/>
  <c r="Z121" i="9"/>
  <c r="Y121" i="9"/>
  <c r="X121" i="9"/>
  <c r="W121" i="9"/>
  <c r="V121" i="9"/>
  <c r="U121" i="9"/>
  <c r="T121" i="9"/>
  <c r="S121" i="9"/>
  <c r="R121" i="9"/>
  <c r="Q121" i="9"/>
  <c r="P121" i="9"/>
  <c r="O121" i="9"/>
  <c r="N121" i="9"/>
  <c r="M121" i="9"/>
  <c r="L121" i="9"/>
  <c r="K121" i="9"/>
  <c r="J121" i="9"/>
  <c r="I121" i="9"/>
  <c r="AI120" i="9"/>
  <c r="AF120" i="9"/>
  <c r="AE120" i="9"/>
  <c r="AD120" i="9"/>
  <c r="AC120" i="9"/>
  <c r="AB120" i="9"/>
  <c r="AA120" i="9"/>
  <c r="Z120" i="9"/>
  <c r="Y120" i="9"/>
  <c r="X120" i="9"/>
  <c r="W120" i="9"/>
  <c r="V120" i="9"/>
  <c r="U120" i="9"/>
  <c r="T120" i="9"/>
  <c r="S120" i="9"/>
  <c r="R120" i="9"/>
  <c r="Q120" i="9"/>
  <c r="P120" i="9"/>
  <c r="O120" i="9"/>
  <c r="N120" i="9"/>
  <c r="M120" i="9"/>
  <c r="L120" i="9"/>
  <c r="K120" i="9"/>
  <c r="J120" i="9"/>
  <c r="I120" i="9"/>
  <c r="AI119" i="9"/>
  <c r="AE119" i="9"/>
  <c r="AD119" i="9"/>
  <c r="AA119" i="9"/>
  <c r="Y119" i="9"/>
  <c r="W119" i="9"/>
  <c r="V119" i="9"/>
  <c r="AI118" i="9"/>
  <c r="AE118" i="9"/>
  <c r="AD118" i="9"/>
  <c r="AA118" i="9"/>
  <c r="Y118" i="9"/>
  <c r="W118" i="9"/>
  <c r="V118" i="9"/>
  <c r="AI117" i="9"/>
  <c r="AE117" i="9"/>
  <c r="AD117" i="9"/>
  <c r="AA117" i="9"/>
  <c r="Z117" i="9"/>
  <c r="Y117" i="9"/>
  <c r="X117" i="9"/>
  <c r="W117" i="9"/>
  <c r="V117" i="9"/>
  <c r="U117" i="9"/>
  <c r="T117" i="9"/>
  <c r="S117" i="9"/>
  <c r="R117" i="9"/>
  <c r="Q117" i="9"/>
  <c r="P117" i="9"/>
  <c r="O117" i="9"/>
  <c r="N117" i="9"/>
  <c r="M117" i="9"/>
  <c r="L117" i="9"/>
  <c r="K117" i="9"/>
  <c r="J117" i="9"/>
  <c r="I117" i="9"/>
  <c r="AI116" i="9"/>
  <c r="AE116" i="9"/>
  <c r="AD116" i="9"/>
  <c r="AA116" i="9"/>
  <c r="Y116" i="9"/>
  <c r="W116" i="9"/>
  <c r="V116" i="9"/>
  <c r="AI115" i="9"/>
  <c r="AE115" i="9"/>
  <c r="AD115" i="9"/>
  <c r="AC115" i="9"/>
  <c r="AB115" i="9"/>
  <c r="AA115" i="9"/>
  <c r="Y115" i="9"/>
  <c r="X115" i="9"/>
  <c r="W115" i="9"/>
  <c r="V115" i="9"/>
  <c r="U115" i="9"/>
  <c r="T115" i="9"/>
  <c r="S115" i="9"/>
  <c r="R115" i="9"/>
  <c r="Q115" i="9"/>
  <c r="P115" i="9"/>
  <c r="O115" i="9"/>
  <c r="N115" i="9"/>
  <c r="M115" i="9"/>
  <c r="L115" i="9"/>
  <c r="K115" i="9"/>
  <c r="J115" i="9"/>
  <c r="I115" i="9"/>
  <c r="AI114" i="9"/>
  <c r="AE114" i="9"/>
  <c r="AD114" i="9"/>
  <c r="AA114" i="9"/>
  <c r="Z114" i="9"/>
  <c r="Y114" i="9"/>
  <c r="W114" i="9"/>
  <c r="V114" i="9"/>
  <c r="AI113" i="9"/>
  <c r="AE113" i="9"/>
  <c r="AD113" i="9"/>
  <c r="AA113" i="9"/>
  <c r="Z113" i="9"/>
  <c r="Y113" i="9"/>
  <c r="W113" i="9"/>
  <c r="V113" i="9"/>
  <c r="AI112" i="9"/>
  <c r="AE112" i="9"/>
  <c r="AD112" i="9"/>
  <c r="AA112" i="9"/>
  <c r="Z112" i="9"/>
  <c r="Y112" i="9"/>
  <c r="W112" i="9"/>
  <c r="V112" i="9"/>
  <c r="AI111" i="9"/>
  <c r="AE111" i="9"/>
  <c r="AD111" i="9"/>
  <c r="AA111" i="9"/>
  <c r="Z111" i="9"/>
  <c r="Y111" i="9"/>
  <c r="W111" i="9"/>
  <c r="V111" i="9"/>
  <c r="AJ110" i="9"/>
  <c r="AI110" i="9"/>
  <c r="AE110" i="9"/>
  <c r="AD110" i="9"/>
  <c r="AA110" i="9"/>
  <c r="V110" i="9"/>
  <c r="AI109" i="9"/>
  <c r="AF109" i="9"/>
  <c r="AE109" i="9"/>
  <c r="AD109" i="9"/>
  <c r="AC109" i="9"/>
  <c r="AB109" i="9"/>
  <c r="AA109" i="9"/>
  <c r="Z109" i="9"/>
  <c r="Y109" i="9"/>
  <c r="X109" i="9"/>
  <c r="W109" i="9"/>
  <c r="V109" i="9"/>
  <c r="U109" i="9"/>
  <c r="T109" i="9"/>
  <c r="S109" i="9"/>
  <c r="R109" i="9"/>
  <c r="Q109" i="9"/>
  <c r="P109" i="9"/>
  <c r="O109" i="9"/>
  <c r="N109" i="9"/>
  <c r="M109" i="9"/>
  <c r="L109" i="9"/>
  <c r="K109" i="9"/>
  <c r="J109" i="9"/>
  <c r="I109" i="9"/>
  <c r="AI108" i="9"/>
  <c r="AF108" i="9"/>
  <c r="AE108" i="9"/>
  <c r="AD108" i="9"/>
  <c r="AC108" i="9"/>
  <c r="AB108" i="9"/>
  <c r="AA108" i="9"/>
  <c r="Z108" i="9"/>
  <c r="Y108" i="9"/>
  <c r="X108" i="9"/>
  <c r="W108" i="9"/>
  <c r="V108" i="9"/>
  <c r="U108" i="9"/>
  <c r="T108" i="9"/>
  <c r="S108" i="9"/>
  <c r="R108" i="9"/>
  <c r="Q108" i="9"/>
  <c r="P108" i="9"/>
  <c r="O108" i="9"/>
  <c r="N108" i="9"/>
  <c r="M108" i="9"/>
  <c r="L108" i="9"/>
  <c r="K108" i="9"/>
  <c r="J108" i="9"/>
  <c r="I108" i="9"/>
  <c r="AI107" i="9"/>
  <c r="AE107" i="9"/>
  <c r="AD107" i="9"/>
  <c r="AA107" i="9"/>
  <c r="Y107" i="9"/>
  <c r="W107" i="9"/>
  <c r="V107" i="9"/>
  <c r="AI106" i="9"/>
  <c r="AE106" i="9"/>
  <c r="AD106" i="9"/>
  <c r="AA106" i="9"/>
  <c r="Y106" i="9"/>
  <c r="W106" i="9"/>
  <c r="V106" i="9"/>
  <c r="AI105" i="9"/>
  <c r="AE105" i="9"/>
  <c r="AD105" i="9"/>
  <c r="AA105" i="9"/>
  <c r="Y105" i="9"/>
  <c r="W105" i="9"/>
  <c r="V105" i="9"/>
  <c r="AI104" i="9"/>
  <c r="AE104" i="9"/>
  <c r="AD104" i="9"/>
  <c r="AA104" i="9"/>
  <c r="Y104" i="9"/>
  <c r="W104" i="9"/>
  <c r="V104" i="9"/>
  <c r="AI103" i="9"/>
  <c r="AE103" i="9"/>
  <c r="AD103" i="9"/>
  <c r="AA103" i="9"/>
  <c r="Y103" i="9"/>
  <c r="W103" i="9"/>
  <c r="V103" i="9"/>
  <c r="AI102" i="9"/>
  <c r="AE102" i="9"/>
  <c r="AD102" i="9"/>
  <c r="AA102" i="9"/>
  <c r="Y102" i="9"/>
  <c r="W102" i="9"/>
  <c r="V102" i="9"/>
  <c r="J102" i="9"/>
  <c r="I102" i="9"/>
  <c r="AI101" i="9"/>
  <c r="AE101" i="9"/>
  <c r="AD101" i="9"/>
  <c r="AC101" i="9"/>
  <c r="AB101" i="9"/>
  <c r="AA101" i="9"/>
  <c r="Y101" i="9"/>
  <c r="X101" i="9"/>
  <c r="W101" i="9"/>
  <c r="V101" i="9"/>
  <c r="U101" i="9"/>
  <c r="T101" i="9"/>
  <c r="S101" i="9"/>
  <c r="R101" i="9"/>
  <c r="Q101" i="9"/>
  <c r="P101" i="9"/>
  <c r="O101" i="9"/>
  <c r="N101" i="9"/>
  <c r="M101" i="9"/>
  <c r="L101" i="9"/>
  <c r="K101" i="9"/>
  <c r="J101" i="9"/>
  <c r="I101" i="9"/>
  <c r="AI100" i="9"/>
  <c r="AE100" i="9"/>
  <c r="AD100" i="9"/>
  <c r="AA100" i="9"/>
  <c r="Y100" i="9"/>
  <c r="W100" i="9"/>
  <c r="V100" i="9"/>
  <c r="AI99" i="9"/>
  <c r="AE99" i="9"/>
  <c r="AD99" i="9"/>
  <c r="AA99" i="9"/>
  <c r="V99" i="9"/>
  <c r="AI98" i="9"/>
  <c r="AE98" i="9"/>
  <c r="AD98" i="9"/>
  <c r="AA98" i="9"/>
  <c r="Z98" i="9"/>
  <c r="Y98" i="9"/>
  <c r="W98" i="9"/>
  <c r="V98" i="9"/>
  <c r="AI97" i="9"/>
  <c r="AE97" i="9"/>
  <c r="AD97" i="9"/>
  <c r="AA97" i="9"/>
  <c r="Y97" i="9"/>
  <c r="W97" i="9"/>
  <c r="V97" i="9"/>
  <c r="AI96" i="9"/>
  <c r="AE96" i="9"/>
  <c r="AD96" i="9"/>
  <c r="AA96" i="9"/>
  <c r="V96" i="9"/>
  <c r="AI95" i="9"/>
  <c r="AF95" i="9"/>
  <c r="AE95" i="9"/>
  <c r="AD95" i="9"/>
  <c r="AC95" i="9"/>
  <c r="AB95" i="9"/>
  <c r="AA95" i="9"/>
  <c r="Z95" i="9"/>
  <c r="Y95" i="9"/>
  <c r="X95" i="9"/>
  <c r="W95" i="9"/>
  <c r="V95" i="9"/>
  <c r="U95" i="9"/>
  <c r="T95" i="9"/>
  <c r="S95" i="9"/>
  <c r="R95" i="9"/>
  <c r="Q95" i="9"/>
  <c r="P95" i="9"/>
  <c r="O95" i="9"/>
  <c r="N95" i="9"/>
  <c r="M95" i="9"/>
  <c r="L95" i="9"/>
  <c r="K95" i="9"/>
  <c r="J95" i="9"/>
  <c r="I95" i="9"/>
  <c r="AI94" i="9"/>
  <c r="AF94" i="9"/>
  <c r="AE94" i="9"/>
  <c r="AD94" i="9"/>
  <c r="AC94" i="9"/>
  <c r="AB94" i="9"/>
  <c r="AA94" i="9"/>
  <c r="Z94" i="9"/>
  <c r="Y94" i="9"/>
  <c r="X94" i="9"/>
  <c r="W94" i="9"/>
  <c r="V94" i="9"/>
  <c r="U94" i="9"/>
  <c r="T94" i="9"/>
  <c r="S94" i="9"/>
  <c r="R94" i="9"/>
  <c r="Q94" i="9"/>
  <c r="P94" i="9"/>
  <c r="O94" i="9"/>
  <c r="N94" i="9"/>
  <c r="M94" i="9"/>
  <c r="L94" i="9"/>
  <c r="K94" i="9"/>
  <c r="J94" i="9"/>
  <c r="I94" i="9"/>
  <c r="AI93" i="9"/>
  <c r="AG93" i="9"/>
  <c r="AF93" i="9"/>
  <c r="AE93" i="9"/>
  <c r="AD93" i="9"/>
  <c r="AC93" i="9"/>
  <c r="AB93" i="9"/>
  <c r="AA93" i="9"/>
  <c r="Z93" i="9"/>
  <c r="Y93" i="9"/>
  <c r="X93" i="9"/>
  <c r="W93" i="9"/>
  <c r="V93" i="9"/>
  <c r="U93" i="9"/>
  <c r="T93" i="9"/>
  <c r="S93" i="9"/>
  <c r="R93" i="9"/>
  <c r="Q93" i="9"/>
  <c r="P93" i="9"/>
  <c r="O93" i="9"/>
  <c r="N93" i="9"/>
  <c r="M93" i="9"/>
  <c r="L93" i="9"/>
  <c r="K93" i="9"/>
  <c r="J93" i="9"/>
  <c r="I93" i="9"/>
  <c r="AI92" i="9"/>
  <c r="AE92" i="9"/>
  <c r="AD92" i="9"/>
  <c r="AA92" i="9"/>
  <c r="Z92" i="9"/>
  <c r="Y92" i="9"/>
  <c r="W92" i="9"/>
  <c r="V92" i="9"/>
  <c r="AI91" i="9"/>
  <c r="AE91" i="9"/>
  <c r="AD91" i="9"/>
  <c r="AA91" i="9"/>
  <c r="Y91" i="9"/>
  <c r="W91" i="9"/>
  <c r="V91" i="9"/>
  <c r="AI90" i="9"/>
  <c r="AE90" i="9"/>
  <c r="AD90" i="9"/>
  <c r="AA90" i="9"/>
  <c r="Z90" i="9"/>
  <c r="Y90" i="9"/>
  <c r="W90" i="9"/>
  <c r="V90" i="9"/>
  <c r="J90" i="9"/>
  <c r="AI89" i="9"/>
  <c r="AE89" i="9"/>
  <c r="AD89" i="9"/>
  <c r="AA89" i="9"/>
  <c r="Y89" i="9"/>
  <c r="W89" i="9"/>
  <c r="V89" i="9"/>
  <c r="AI88" i="9"/>
  <c r="AE88" i="9"/>
  <c r="AD88" i="9"/>
  <c r="AA88" i="9"/>
  <c r="Y88" i="9"/>
  <c r="W88" i="9"/>
  <c r="V88" i="9"/>
  <c r="AI87" i="9"/>
  <c r="AE87" i="9"/>
  <c r="AD87" i="9"/>
  <c r="AA87" i="9"/>
  <c r="Y87" i="9"/>
  <c r="W87" i="9"/>
  <c r="V87" i="9"/>
  <c r="J87" i="9"/>
  <c r="AI86" i="9"/>
  <c r="AE86" i="9"/>
  <c r="AD86" i="9"/>
  <c r="AA86" i="9"/>
  <c r="V86" i="9"/>
  <c r="AI85" i="9"/>
  <c r="AF85" i="9"/>
  <c r="AE85" i="9"/>
  <c r="AD85" i="9"/>
  <c r="AC85" i="9"/>
  <c r="AB85" i="9"/>
  <c r="AA85" i="9"/>
  <c r="Z85" i="9"/>
  <c r="Y85" i="9"/>
  <c r="X85" i="9"/>
  <c r="W85" i="9"/>
  <c r="V85" i="9"/>
  <c r="U85" i="9"/>
  <c r="T85" i="9"/>
  <c r="S85" i="9"/>
  <c r="R85" i="9"/>
  <c r="Q85" i="9"/>
  <c r="P85" i="9"/>
  <c r="O85" i="9"/>
  <c r="N85" i="9"/>
  <c r="M85" i="9"/>
  <c r="L85" i="9"/>
  <c r="K85" i="9"/>
  <c r="J85" i="9"/>
  <c r="I85" i="9"/>
  <c r="AI84" i="9"/>
  <c r="AF84" i="9"/>
  <c r="AE84" i="9"/>
  <c r="AD84" i="9"/>
  <c r="AC84" i="9"/>
  <c r="AB84" i="9"/>
  <c r="AA84" i="9"/>
  <c r="Z84" i="9"/>
  <c r="Y84" i="9"/>
  <c r="X84" i="9"/>
  <c r="W84" i="9"/>
  <c r="V84" i="9"/>
  <c r="U84" i="9"/>
  <c r="T84" i="9"/>
  <c r="Q84" i="9"/>
  <c r="P84" i="9"/>
  <c r="O84" i="9"/>
  <c r="N84" i="9"/>
  <c r="M84" i="9"/>
  <c r="L84" i="9"/>
  <c r="K84" i="9"/>
  <c r="J84" i="9"/>
  <c r="I84" i="9"/>
  <c r="AI83" i="9"/>
  <c r="AE83" i="9"/>
  <c r="AD83" i="9"/>
  <c r="AA83" i="9"/>
  <c r="Z83" i="9"/>
  <c r="Y83" i="9"/>
  <c r="W83" i="9"/>
  <c r="V83" i="9"/>
  <c r="AI82" i="9"/>
  <c r="AE82" i="9"/>
  <c r="AD82" i="9"/>
  <c r="AA82" i="9"/>
  <c r="Z82" i="9"/>
  <c r="Y82" i="9"/>
  <c r="W82" i="9"/>
  <c r="V82" i="9"/>
  <c r="AI81" i="9"/>
  <c r="AE81" i="9"/>
  <c r="AD81" i="9"/>
  <c r="AA81" i="9"/>
  <c r="Z81" i="9"/>
  <c r="Y81" i="9"/>
  <c r="W81" i="9"/>
  <c r="V81" i="9"/>
  <c r="AI80" i="9"/>
  <c r="AE80" i="9"/>
  <c r="AD80" i="9"/>
  <c r="AA80" i="9"/>
  <c r="Z80" i="9"/>
  <c r="Y80" i="9"/>
  <c r="W80" i="9"/>
  <c r="V80" i="9"/>
  <c r="AI79" i="9"/>
  <c r="AE79" i="9"/>
  <c r="AD79" i="9"/>
  <c r="AA79" i="9"/>
  <c r="Z79" i="9"/>
  <c r="Y79" i="9"/>
  <c r="W79" i="9"/>
  <c r="V79" i="9"/>
  <c r="AI78" i="9"/>
  <c r="AE78" i="9"/>
  <c r="AD78" i="9"/>
  <c r="AA78" i="9"/>
  <c r="Z78" i="9"/>
  <c r="Y78" i="9"/>
  <c r="W78" i="9"/>
  <c r="V78" i="9"/>
  <c r="AI77" i="9"/>
  <c r="AE77" i="9"/>
  <c r="AD77" i="9"/>
  <c r="AA77" i="9"/>
  <c r="Z77" i="9"/>
  <c r="Y77" i="9"/>
  <c r="W77" i="9"/>
  <c r="V77" i="9"/>
  <c r="AI76" i="9"/>
  <c r="AG76" i="9"/>
  <c r="AE76" i="9"/>
  <c r="AD76" i="9"/>
  <c r="AC76" i="9"/>
  <c r="AB76" i="9"/>
  <c r="AA76" i="9"/>
  <c r="Z76" i="9"/>
  <c r="Y76" i="9"/>
  <c r="X76" i="9"/>
  <c r="W76" i="9"/>
  <c r="V76" i="9"/>
  <c r="U76" i="9"/>
  <c r="T76" i="9"/>
  <c r="Q76" i="9"/>
  <c r="P76" i="9"/>
  <c r="O76" i="9"/>
  <c r="N76" i="9"/>
  <c r="M76" i="9"/>
  <c r="L76" i="9"/>
  <c r="K76" i="9"/>
  <c r="J76" i="9"/>
  <c r="I76" i="9"/>
  <c r="AI75" i="9"/>
  <c r="AG75" i="9"/>
  <c r="AE75" i="9"/>
  <c r="AD75" i="9"/>
  <c r="AC75" i="9"/>
  <c r="AB75" i="9"/>
  <c r="AA75" i="9"/>
  <c r="Z75" i="9"/>
  <c r="Y75" i="9"/>
  <c r="X75" i="9"/>
  <c r="W75" i="9"/>
  <c r="V75" i="9"/>
  <c r="U75" i="9"/>
  <c r="T75" i="9"/>
  <c r="Q75" i="9"/>
  <c r="P75" i="9"/>
  <c r="O75" i="9"/>
  <c r="N75" i="9"/>
  <c r="M75" i="9"/>
  <c r="L75" i="9"/>
  <c r="K75" i="9"/>
  <c r="J75" i="9"/>
  <c r="I75" i="9"/>
  <c r="AI74" i="9"/>
  <c r="AG74" i="9"/>
  <c r="AF74" i="9"/>
  <c r="AE74" i="9"/>
  <c r="AD74" i="9"/>
  <c r="AC74" i="9"/>
  <c r="AB74" i="9"/>
  <c r="AA74" i="9"/>
  <c r="Z74" i="9"/>
  <c r="Y74" i="9"/>
  <c r="X74" i="9"/>
  <c r="W74" i="9"/>
  <c r="V74" i="9"/>
  <c r="U74" i="9"/>
  <c r="T74" i="9"/>
  <c r="S74" i="9"/>
  <c r="R74" i="9"/>
  <c r="Q74" i="9"/>
  <c r="P74" i="9"/>
  <c r="O74" i="9"/>
  <c r="N74" i="9"/>
  <c r="M74" i="9"/>
  <c r="L74" i="9"/>
  <c r="K74" i="9"/>
  <c r="J74" i="9"/>
  <c r="I74" i="9"/>
  <c r="AI73" i="9"/>
  <c r="AE73" i="9"/>
  <c r="AD73" i="9"/>
  <c r="AA73" i="9"/>
  <c r="AI72" i="9"/>
  <c r="AE72" i="9"/>
  <c r="AD72" i="9"/>
  <c r="AA72" i="9"/>
  <c r="Y72" i="9"/>
  <c r="W72" i="9"/>
  <c r="V72" i="9"/>
  <c r="AI71" i="9"/>
  <c r="AE71" i="9"/>
  <c r="AD71" i="9"/>
  <c r="AA71" i="9"/>
  <c r="Y71" i="9"/>
  <c r="W71" i="9"/>
  <c r="V71" i="9"/>
  <c r="AI70" i="9"/>
  <c r="AE70" i="9"/>
  <c r="AD70" i="9"/>
  <c r="AA70" i="9"/>
  <c r="Y70" i="9"/>
  <c r="W70" i="9"/>
  <c r="V70" i="9"/>
  <c r="AI69" i="9"/>
  <c r="AE69" i="9"/>
  <c r="AD69" i="9"/>
  <c r="AA69" i="9"/>
  <c r="Y69" i="9"/>
  <c r="W69" i="9"/>
  <c r="V69" i="9"/>
  <c r="AI68" i="9"/>
  <c r="AE68" i="9"/>
  <c r="AD68" i="9"/>
  <c r="AA68" i="9"/>
  <c r="AI67" i="9"/>
  <c r="AG67" i="9"/>
  <c r="AF67" i="9"/>
  <c r="AE67" i="9"/>
  <c r="AD67" i="9"/>
  <c r="AC67" i="9"/>
  <c r="AB67" i="9"/>
  <c r="AA67" i="9"/>
  <c r="Z67" i="9"/>
  <c r="Y67" i="9"/>
  <c r="X67" i="9"/>
  <c r="W67" i="9"/>
  <c r="V67" i="9"/>
  <c r="U67" i="9"/>
  <c r="T67" i="9"/>
  <c r="S67" i="9"/>
  <c r="R67" i="9"/>
  <c r="Q67" i="9"/>
  <c r="P67" i="9"/>
  <c r="O67" i="9"/>
  <c r="N67" i="9"/>
  <c r="M67" i="9"/>
  <c r="L67" i="9"/>
  <c r="K67" i="9"/>
  <c r="J67" i="9"/>
  <c r="I67" i="9"/>
  <c r="AI66" i="9"/>
  <c r="AG66" i="9"/>
  <c r="AF66" i="9"/>
  <c r="AE66" i="9"/>
  <c r="AD66" i="9"/>
  <c r="AC66" i="9"/>
  <c r="AB66" i="9"/>
  <c r="AA66" i="9"/>
  <c r="Z66" i="9"/>
  <c r="Y66" i="9"/>
  <c r="X66" i="9"/>
  <c r="W66" i="9"/>
  <c r="V66" i="9"/>
  <c r="U66" i="9"/>
  <c r="T66" i="9"/>
  <c r="Q66" i="9"/>
  <c r="P66" i="9"/>
  <c r="O66" i="9"/>
  <c r="N66" i="9"/>
  <c r="M66" i="9"/>
  <c r="L66" i="9"/>
  <c r="K66" i="9"/>
  <c r="J66" i="9"/>
  <c r="I66" i="9"/>
  <c r="AI65" i="9"/>
  <c r="AF65" i="9"/>
  <c r="AE65" i="9"/>
  <c r="AD65" i="9"/>
  <c r="AC65" i="9"/>
  <c r="AB65" i="9"/>
  <c r="AA65" i="9"/>
  <c r="Z65" i="9"/>
  <c r="Y65" i="9"/>
  <c r="X65" i="9"/>
  <c r="W65" i="9"/>
  <c r="V65" i="9"/>
  <c r="U65" i="9"/>
  <c r="T65" i="9"/>
  <c r="S65" i="9"/>
  <c r="R65" i="9"/>
  <c r="Q65" i="9"/>
  <c r="P65" i="9"/>
  <c r="O65" i="9"/>
  <c r="N65" i="9"/>
  <c r="M65" i="9"/>
  <c r="L65" i="9"/>
  <c r="K65" i="9"/>
  <c r="J65" i="9"/>
  <c r="I65" i="9"/>
  <c r="AI64" i="9"/>
  <c r="AE64" i="9"/>
  <c r="AD64" i="9"/>
  <c r="AC64" i="9"/>
  <c r="AB64" i="9"/>
  <c r="AA64" i="9"/>
  <c r="Z64" i="9"/>
  <c r="Y64" i="9"/>
  <c r="X64" i="9"/>
  <c r="W64" i="9"/>
  <c r="V64" i="9"/>
  <c r="U64" i="9"/>
  <c r="T64" i="9"/>
  <c r="Q64" i="9"/>
  <c r="P64" i="9"/>
  <c r="O64" i="9"/>
  <c r="N64" i="9"/>
  <c r="M64" i="9"/>
  <c r="L64" i="9"/>
  <c r="K64" i="9"/>
  <c r="J64" i="9"/>
  <c r="I64" i="9"/>
  <c r="AI63" i="9"/>
  <c r="AF63" i="9"/>
  <c r="AE63" i="9"/>
  <c r="AD63" i="9"/>
  <c r="AC63" i="9"/>
  <c r="AB63" i="9"/>
  <c r="AA63" i="9"/>
  <c r="Z63" i="9"/>
  <c r="Y63" i="9"/>
  <c r="X63" i="9"/>
  <c r="W63" i="9"/>
  <c r="V63" i="9"/>
  <c r="U63" i="9"/>
  <c r="T63" i="9"/>
  <c r="S63" i="9"/>
  <c r="R63" i="9"/>
  <c r="Q63" i="9"/>
  <c r="P63" i="9"/>
  <c r="O63" i="9"/>
  <c r="N63" i="9"/>
  <c r="M63" i="9"/>
  <c r="L63" i="9"/>
  <c r="K63" i="9"/>
  <c r="J63" i="9"/>
  <c r="I63" i="9"/>
  <c r="AI62" i="9"/>
  <c r="AE62" i="9"/>
  <c r="AD62" i="9"/>
  <c r="AA62" i="9"/>
  <c r="Y62" i="9"/>
  <c r="W62" i="9"/>
  <c r="V62" i="9"/>
  <c r="AI61" i="9"/>
  <c r="AE61" i="9"/>
  <c r="AD61" i="9"/>
  <c r="AA61" i="9"/>
  <c r="Y61" i="9"/>
  <c r="W61" i="9"/>
  <c r="V61" i="9"/>
  <c r="AI60" i="9"/>
  <c r="AE60" i="9"/>
  <c r="AD60" i="9"/>
  <c r="AA60" i="9"/>
  <c r="Y60" i="9"/>
  <c r="W60" i="9"/>
  <c r="V60" i="9"/>
  <c r="AI59" i="9"/>
  <c r="AE59" i="9"/>
  <c r="AD59" i="9"/>
  <c r="AC59" i="9"/>
  <c r="AB59" i="9"/>
  <c r="AA59" i="9"/>
  <c r="Y59" i="9"/>
  <c r="X59" i="9"/>
  <c r="W59" i="9"/>
  <c r="V59" i="9"/>
  <c r="U59" i="9"/>
  <c r="T59" i="9"/>
  <c r="S59" i="9"/>
  <c r="R59" i="9"/>
  <c r="Q59" i="9"/>
  <c r="P59" i="9"/>
  <c r="O59" i="9"/>
  <c r="N59" i="9"/>
  <c r="M59" i="9"/>
  <c r="L59" i="9"/>
  <c r="K59" i="9"/>
  <c r="J59" i="9"/>
  <c r="I59" i="9"/>
  <c r="AI58" i="9"/>
  <c r="AE58" i="9"/>
  <c r="AD58" i="9"/>
  <c r="AA58" i="9"/>
  <c r="V58" i="9"/>
  <c r="AI57" i="9"/>
  <c r="AE57" i="9"/>
  <c r="AD57" i="9"/>
  <c r="AC57" i="9"/>
  <c r="AB57" i="9"/>
  <c r="AA57" i="9"/>
  <c r="Z57" i="9"/>
  <c r="Y57" i="9"/>
  <c r="X57" i="9"/>
  <c r="W57" i="9"/>
  <c r="V57" i="9"/>
  <c r="U57" i="9"/>
  <c r="T57" i="9"/>
  <c r="S57" i="9"/>
  <c r="R57" i="9"/>
  <c r="Q57" i="9"/>
  <c r="P57" i="9"/>
  <c r="O57" i="9"/>
  <c r="N57" i="9"/>
  <c r="M57" i="9"/>
  <c r="L57" i="9"/>
  <c r="K57" i="9"/>
  <c r="J57" i="9"/>
  <c r="I57" i="9"/>
  <c r="AI56" i="9"/>
  <c r="AE56" i="9"/>
  <c r="AD56" i="9"/>
  <c r="AA56" i="9"/>
  <c r="Y56" i="9"/>
  <c r="W56" i="9"/>
  <c r="V56" i="9"/>
  <c r="AI55" i="9"/>
  <c r="AE55" i="9"/>
  <c r="AD55" i="9"/>
  <c r="AA55" i="9"/>
  <c r="Y55" i="9"/>
  <c r="W55" i="9"/>
  <c r="V55" i="9"/>
  <c r="AI54" i="9"/>
  <c r="AF54" i="9"/>
  <c r="AE54" i="9"/>
  <c r="AD54" i="9"/>
  <c r="AC54" i="9"/>
  <c r="AB54" i="9"/>
  <c r="AA54" i="9"/>
  <c r="Z54" i="9"/>
  <c r="Y54" i="9"/>
  <c r="X54" i="9"/>
  <c r="W54" i="9"/>
  <c r="V54" i="9"/>
  <c r="U54" i="9"/>
  <c r="T54" i="9"/>
  <c r="S54" i="9"/>
  <c r="R54" i="9"/>
  <c r="Q54" i="9"/>
  <c r="P54" i="9"/>
  <c r="O54" i="9"/>
  <c r="N54" i="9"/>
  <c r="M54" i="9"/>
  <c r="L54" i="9"/>
  <c r="K54" i="9"/>
  <c r="J54" i="9"/>
  <c r="I54" i="9"/>
  <c r="AI53" i="9"/>
  <c r="AE53" i="9"/>
  <c r="AD53" i="9"/>
  <c r="AA53" i="9"/>
  <c r="Y53" i="9"/>
  <c r="W53" i="9"/>
  <c r="V53" i="9"/>
  <c r="AI52" i="9"/>
  <c r="AE52" i="9"/>
  <c r="AD52" i="9"/>
  <c r="AA52" i="9"/>
  <c r="V52" i="9"/>
  <c r="AI51" i="9"/>
  <c r="AF51" i="9"/>
  <c r="AE51" i="9"/>
  <c r="AD51" i="9"/>
  <c r="AC51" i="9"/>
  <c r="AB51" i="9"/>
  <c r="AA51" i="9"/>
  <c r="Z51" i="9"/>
  <c r="Y51" i="9"/>
  <c r="X51" i="9"/>
  <c r="W51" i="9"/>
  <c r="V51" i="9"/>
  <c r="U51" i="9"/>
  <c r="T51" i="9"/>
  <c r="S51" i="9"/>
  <c r="R51" i="9"/>
  <c r="Q51" i="9"/>
  <c r="P51" i="9"/>
  <c r="O51" i="9"/>
  <c r="N51" i="9"/>
  <c r="M51" i="9"/>
  <c r="L51" i="9"/>
  <c r="K51" i="9"/>
  <c r="J51" i="9"/>
  <c r="I51" i="9"/>
  <c r="AI50" i="9"/>
  <c r="AE50" i="9"/>
  <c r="AD50" i="9"/>
  <c r="AA50" i="9"/>
  <c r="Y50" i="9"/>
  <c r="W50" i="9"/>
  <c r="V50" i="9"/>
  <c r="AI49" i="9"/>
  <c r="AE49" i="9"/>
  <c r="AD49" i="9"/>
  <c r="AA49" i="9"/>
  <c r="Y49" i="9"/>
  <c r="W49" i="9"/>
  <c r="V49" i="9"/>
  <c r="AI48" i="9"/>
  <c r="AE48" i="9"/>
  <c r="AD48" i="9"/>
  <c r="AA48" i="9"/>
  <c r="Y48" i="9"/>
  <c r="W48" i="9"/>
  <c r="V48" i="9"/>
  <c r="AI47" i="9"/>
  <c r="AE47" i="9"/>
  <c r="AD47" i="9"/>
  <c r="AA47" i="9"/>
  <c r="V47" i="9"/>
  <c r="AI46" i="9"/>
  <c r="AE46" i="9"/>
  <c r="AD46" i="9"/>
  <c r="AA46" i="9"/>
  <c r="Z46" i="9"/>
  <c r="Y46" i="9"/>
  <c r="W46" i="9"/>
  <c r="V46" i="9"/>
  <c r="AI45" i="9"/>
  <c r="AE45" i="9"/>
  <c r="AD45" i="9"/>
  <c r="AA45" i="9"/>
  <c r="Y45" i="9"/>
  <c r="W45" i="9"/>
  <c r="V45" i="9"/>
  <c r="AI44" i="9"/>
  <c r="AE44" i="9"/>
  <c r="AD44" i="9"/>
  <c r="AA44" i="9"/>
  <c r="V44" i="9"/>
  <c r="AI43" i="9"/>
  <c r="AE43" i="9"/>
  <c r="AD43" i="9"/>
  <c r="AC43" i="9"/>
  <c r="AB43" i="9"/>
  <c r="AA43" i="9"/>
  <c r="Z43" i="9"/>
  <c r="Y43" i="9"/>
  <c r="X43" i="9"/>
  <c r="W43" i="9"/>
  <c r="V43" i="9"/>
  <c r="U43" i="9"/>
  <c r="T43" i="9"/>
  <c r="S43" i="9"/>
  <c r="R43" i="9"/>
  <c r="Q43" i="9"/>
  <c r="P43" i="9"/>
  <c r="O43" i="9"/>
  <c r="N43" i="9"/>
  <c r="M43" i="9"/>
  <c r="L43" i="9"/>
  <c r="K43" i="9"/>
  <c r="J43" i="9"/>
  <c r="I43" i="9"/>
  <c r="AI42" i="9"/>
  <c r="AE42" i="9"/>
  <c r="AD42" i="9"/>
  <c r="AC42" i="9"/>
  <c r="AB42" i="9"/>
  <c r="AA42" i="9"/>
  <c r="Z42" i="9"/>
  <c r="Y42" i="9"/>
  <c r="X42" i="9"/>
  <c r="W42" i="9"/>
  <c r="V42" i="9"/>
  <c r="U42" i="9"/>
  <c r="T42" i="9"/>
  <c r="S42" i="9"/>
  <c r="R42" i="9"/>
  <c r="Q42" i="9"/>
  <c r="P42" i="9"/>
  <c r="O42" i="9"/>
  <c r="N42" i="9"/>
  <c r="M42" i="9"/>
  <c r="L42" i="9"/>
  <c r="K42" i="9"/>
  <c r="J42" i="9"/>
  <c r="I42" i="9"/>
  <c r="AI41" i="9"/>
  <c r="AE41" i="9"/>
  <c r="AD41" i="9"/>
  <c r="AA41" i="9"/>
  <c r="Z41" i="9"/>
  <c r="Y41" i="9"/>
  <c r="W41" i="9"/>
  <c r="V41" i="9"/>
  <c r="AI40" i="9"/>
  <c r="AE40" i="9"/>
  <c r="AD40" i="9"/>
  <c r="AA40" i="9"/>
  <c r="V40" i="9"/>
  <c r="AI39" i="9"/>
  <c r="AE39" i="9"/>
  <c r="AD39" i="9"/>
  <c r="AC39" i="9"/>
  <c r="AB39" i="9"/>
  <c r="AA39" i="9"/>
  <c r="Z39" i="9"/>
  <c r="Y39" i="9"/>
  <c r="X39" i="9"/>
  <c r="W39" i="9"/>
  <c r="V39" i="9"/>
  <c r="U39" i="9"/>
  <c r="T39" i="9"/>
  <c r="S39" i="9"/>
  <c r="R39" i="9"/>
  <c r="Q39" i="9"/>
  <c r="P39" i="9"/>
  <c r="O39" i="9"/>
  <c r="N39" i="9"/>
  <c r="M39" i="9"/>
  <c r="L39" i="9"/>
  <c r="K39" i="9"/>
  <c r="J39" i="9"/>
  <c r="I39" i="9"/>
  <c r="AI38" i="9"/>
  <c r="AE38" i="9"/>
  <c r="AD38" i="9"/>
  <c r="AA38" i="9"/>
  <c r="Y38" i="9"/>
  <c r="X38" i="9"/>
  <c r="W38" i="9"/>
  <c r="V38" i="9"/>
  <c r="AI37" i="9"/>
  <c r="AF37" i="9"/>
  <c r="AE37" i="9"/>
  <c r="AD37" i="9"/>
  <c r="AC37" i="9"/>
  <c r="AB37" i="9"/>
  <c r="AA37" i="9"/>
  <c r="Y37" i="9"/>
  <c r="X37" i="9"/>
  <c r="W37" i="9"/>
  <c r="V37" i="9"/>
  <c r="U37" i="9"/>
  <c r="T37" i="9"/>
  <c r="S37" i="9"/>
  <c r="R37" i="9"/>
  <c r="Q37" i="9"/>
  <c r="P37" i="9"/>
  <c r="O37" i="9"/>
  <c r="N37" i="9"/>
  <c r="M37" i="9"/>
  <c r="L37" i="9"/>
  <c r="K37" i="9"/>
  <c r="J37" i="9"/>
  <c r="I37" i="9"/>
  <c r="AI36" i="9"/>
  <c r="AE36" i="9"/>
  <c r="AD36" i="9"/>
  <c r="AA36" i="9"/>
  <c r="V36" i="9"/>
  <c r="AI35" i="9"/>
  <c r="AF35" i="9"/>
  <c r="AE35" i="9"/>
  <c r="AD35" i="9"/>
  <c r="AC35" i="9"/>
  <c r="AB35" i="9"/>
  <c r="AA35" i="9"/>
  <c r="Z35" i="9"/>
  <c r="Y35" i="9"/>
  <c r="X35" i="9"/>
  <c r="W35" i="9"/>
  <c r="V35" i="9"/>
  <c r="U35" i="9"/>
  <c r="T35" i="9"/>
  <c r="S35" i="9"/>
  <c r="R35" i="9"/>
  <c r="Q35" i="9"/>
  <c r="P35" i="9"/>
  <c r="O35" i="9"/>
  <c r="N35" i="9"/>
  <c r="M35" i="9"/>
  <c r="L35" i="9"/>
  <c r="K35" i="9"/>
  <c r="J35" i="9"/>
  <c r="I35" i="9"/>
  <c r="AI34" i="9"/>
  <c r="AE34" i="9"/>
  <c r="AD34" i="9"/>
  <c r="AA34" i="9"/>
  <c r="Z34" i="9"/>
  <c r="Y34" i="9"/>
  <c r="W34" i="9"/>
  <c r="V34" i="9"/>
  <c r="AI33" i="9"/>
  <c r="AE33" i="9"/>
  <c r="AD33" i="9"/>
  <c r="AA33" i="9"/>
  <c r="Z33" i="9"/>
  <c r="Y33" i="9"/>
  <c r="W33" i="9"/>
  <c r="V33" i="9"/>
  <c r="AI32" i="9"/>
  <c r="AE32" i="9"/>
  <c r="AD32" i="9"/>
  <c r="AA32" i="9"/>
  <c r="V32" i="9"/>
  <c r="AI31" i="9"/>
  <c r="AE31" i="9"/>
  <c r="AD31" i="9"/>
  <c r="AC31" i="9"/>
  <c r="AB31" i="9"/>
  <c r="AA31" i="9"/>
  <c r="Z31" i="9"/>
  <c r="Y31" i="9"/>
  <c r="X31" i="9"/>
  <c r="W31" i="9"/>
  <c r="V31" i="9"/>
  <c r="U31" i="9"/>
  <c r="T31" i="9"/>
  <c r="S31" i="9"/>
  <c r="R31" i="9"/>
  <c r="Q31" i="9"/>
  <c r="P31" i="9"/>
  <c r="O31" i="9"/>
  <c r="N31" i="9"/>
  <c r="M31" i="9"/>
  <c r="L31" i="9"/>
  <c r="K31" i="9"/>
  <c r="J31" i="9"/>
  <c r="I31" i="9"/>
  <c r="AI30" i="9"/>
  <c r="AE30" i="9"/>
  <c r="AD30" i="9"/>
  <c r="AA30" i="9"/>
  <c r="Y30" i="9"/>
  <c r="W30" i="9"/>
  <c r="V30" i="9"/>
  <c r="AI29" i="9"/>
  <c r="AE29" i="9"/>
  <c r="AD29" i="9"/>
  <c r="AA29" i="9"/>
  <c r="Y29" i="9"/>
  <c r="W29" i="9"/>
  <c r="V29" i="9"/>
  <c r="AI28" i="9"/>
  <c r="AE28" i="9"/>
  <c r="AD28" i="9"/>
  <c r="AA28" i="9"/>
  <c r="Z28" i="9"/>
  <c r="Y28" i="9"/>
  <c r="W28" i="9"/>
  <c r="V28" i="9"/>
  <c r="AI27" i="9"/>
  <c r="AE27" i="9"/>
  <c r="AD27" i="9"/>
  <c r="AA27" i="9"/>
  <c r="Y27" i="9"/>
  <c r="W27" i="9"/>
  <c r="V27" i="9"/>
  <c r="AI26" i="9"/>
  <c r="AE26" i="9"/>
  <c r="AD26" i="9"/>
  <c r="AA26" i="9"/>
  <c r="Y26" i="9"/>
  <c r="W26" i="9"/>
  <c r="V26" i="9"/>
  <c r="AI25" i="9"/>
  <c r="AE25" i="9"/>
  <c r="AD25" i="9"/>
  <c r="AA25" i="9"/>
  <c r="Y25" i="9"/>
  <c r="W25" i="9"/>
  <c r="V25" i="9"/>
  <c r="M25" i="9"/>
  <c r="L25" i="9"/>
  <c r="AI24" i="9"/>
  <c r="AE24" i="9"/>
  <c r="AD24" i="9"/>
  <c r="AA24" i="9"/>
  <c r="Y24" i="9"/>
  <c r="W24" i="9"/>
  <c r="V24" i="9"/>
  <c r="M24" i="9"/>
  <c r="L24" i="9"/>
  <c r="AI23" i="9"/>
  <c r="AE23" i="9"/>
  <c r="AD23" i="9"/>
  <c r="AA23" i="9"/>
  <c r="Y23" i="9"/>
  <c r="W23" i="9"/>
  <c r="V23" i="9"/>
  <c r="M23" i="9"/>
  <c r="L23" i="9"/>
  <c r="AI22" i="9"/>
  <c r="AE22" i="9"/>
  <c r="AD22" i="9"/>
  <c r="AA22" i="9"/>
  <c r="V22" i="9"/>
  <c r="AI21" i="9"/>
  <c r="AE21" i="9"/>
  <c r="AD21" i="9"/>
  <c r="AC21" i="9"/>
  <c r="AB21" i="9"/>
  <c r="AA21" i="9"/>
  <c r="Z21" i="9"/>
  <c r="Y21" i="9"/>
  <c r="X21" i="9"/>
  <c r="W21" i="9"/>
  <c r="V21" i="9"/>
  <c r="U21" i="9"/>
  <c r="T21" i="9"/>
  <c r="S21" i="9"/>
  <c r="R21" i="9"/>
  <c r="Q21" i="9"/>
  <c r="P21" i="9"/>
  <c r="O21" i="9"/>
  <c r="N21" i="9"/>
  <c r="M21" i="9"/>
  <c r="L21" i="9"/>
  <c r="K21" i="9"/>
  <c r="J21" i="9"/>
  <c r="I21" i="9"/>
  <c r="AI20" i="9"/>
  <c r="AE20" i="9"/>
  <c r="AD20" i="9"/>
  <c r="AA20" i="9"/>
  <c r="Z20" i="9"/>
  <c r="Y20" i="9"/>
  <c r="W20" i="9"/>
  <c r="V20" i="9"/>
  <c r="I20" i="9"/>
  <c r="AI19" i="9"/>
  <c r="AE19" i="9"/>
  <c r="AD19" i="9"/>
  <c r="AA19" i="9"/>
  <c r="V19" i="9"/>
  <c r="AI18" i="9"/>
  <c r="AE18" i="9"/>
  <c r="AD18" i="9"/>
  <c r="AC18" i="9"/>
  <c r="AB18" i="9"/>
  <c r="AA18" i="9"/>
  <c r="Z18" i="9"/>
  <c r="Y18" i="9"/>
  <c r="X18" i="9"/>
  <c r="W18" i="9"/>
  <c r="V18" i="9"/>
  <c r="U18" i="9"/>
  <c r="T18" i="9"/>
  <c r="S18" i="9"/>
  <c r="R18" i="9"/>
  <c r="Q18" i="9"/>
  <c r="P18" i="9"/>
  <c r="O18" i="9"/>
  <c r="N18" i="9"/>
  <c r="M18" i="9"/>
  <c r="L18" i="9"/>
  <c r="K18" i="9"/>
  <c r="J18" i="9"/>
  <c r="I18" i="9"/>
  <c r="AI17" i="9"/>
  <c r="AG17" i="9"/>
  <c r="AF17" i="9"/>
  <c r="AE17" i="9"/>
  <c r="AD17" i="9"/>
  <c r="AC17" i="9"/>
  <c r="AB17" i="9"/>
  <c r="AA17" i="9"/>
  <c r="Z17" i="9"/>
  <c r="Y17" i="9"/>
  <c r="X17" i="9"/>
  <c r="W17" i="9"/>
  <c r="V17" i="9"/>
  <c r="U17" i="9"/>
  <c r="T17" i="9"/>
  <c r="S17" i="9"/>
  <c r="R17" i="9"/>
  <c r="Q17" i="9"/>
  <c r="P17" i="9"/>
  <c r="O17" i="9"/>
  <c r="N17" i="9"/>
  <c r="M17" i="9"/>
  <c r="L17" i="9"/>
  <c r="K17" i="9"/>
  <c r="J17" i="9"/>
  <c r="I17" i="9"/>
  <c r="AI16" i="9"/>
  <c r="AG16" i="9"/>
  <c r="AF16" i="9"/>
  <c r="AE16" i="9"/>
  <c r="AD16" i="9"/>
  <c r="AC16" i="9"/>
  <c r="AB16" i="9"/>
  <c r="AA16" i="9"/>
  <c r="Z16" i="9"/>
  <c r="Y16" i="9"/>
  <c r="X16" i="9"/>
  <c r="W16" i="9"/>
  <c r="V16" i="9"/>
  <c r="U16" i="9"/>
  <c r="T16" i="9"/>
  <c r="S16" i="9"/>
  <c r="R16" i="9"/>
  <c r="Q16" i="9"/>
  <c r="P16" i="9"/>
  <c r="O16" i="9"/>
  <c r="N16" i="9"/>
  <c r="M16" i="9"/>
  <c r="L16" i="9"/>
  <c r="K16" i="9"/>
  <c r="J16" i="9"/>
  <c r="I16" i="9"/>
  <c r="AI15" i="9"/>
  <c r="AG15" i="9"/>
  <c r="AF15" i="9"/>
  <c r="AE15" i="9"/>
  <c r="AD15" i="9"/>
  <c r="AC15" i="9"/>
  <c r="AB15" i="9"/>
  <c r="AA15" i="9"/>
  <c r="Z15" i="9"/>
  <c r="Y15" i="9"/>
  <c r="X15" i="9"/>
  <c r="W15" i="9"/>
  <c r="V15" i="9"/>
  <c r="U15" i="9"/>
  <c r="T15" i="9"/>
  <c r="S15" i="9"/>
  <c r="R15" i="9"/>
  <c r="Q15" i="9"/>
  <c r="P15" i="9"/>
  <c r="O15" i="9"/>
  <c r="N15" i="9"/>
  <c r="M15" i="9"/>
  <c r="L15" i="9"/>
  <c r="K15" i="9"/>
  <c r="J15" i="9"/>
  <c r="I15" i="9"/>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F14" i="9"/>
  <c r="E14" i="9"/>
  <c r="D14" i="9"/>
  <c r="C14" i="9"/>
  <c r="AJ601" i="3"/>
  <c r="AI601" i="3"/>
  <c r="AH601" i="3"/>
  <c r="AJ600" i="3"/>
  <c r="AI600" i="3"/>
  <c r="AH600" i="3"/>
  <c r="AA600" i="3"/>
  <c r="Z600" i="3"/>
  <c r="Y600" i="3"/>
  <c r="W600" i="3"/>
  <c r="V600" i="3"/>
  <c r="AJ599" i="3"/>
  <c r="AI599" i="3"/>
  <c r="AH599" i="3"/>
  <c r="AA599" i="3"/>
  <c r="Z599" i="3"/>
  <c r="Y599" i="3"/>
  <c r="W599" i="3"/>
  <c r="V599" i="3"/>
  <c r="AJ598" i="3"/>
  <c r="AI598" i="3"/>
  <c r="AH598" i="3"/>
  <c r="V598" i="3"/>
  <c r="AJ597" i="3"/>
  <c r="AI597" i="3"/>
  <c r="AH597" i="3"/>
  <c r="AE597" i="3"/>
  <c r="AD597" i="3"/>
  <c r="AC597" i="3"/>
  <c r="AB597" i="3"/>
  <c r="AA597" i="3"/>
  <c r="Z597" i="3"/>
  <c r="Y597" i="3"/>
  <c r="X597" i="3"/>
  <c r="W597" i="3"/>
  <c r="V597" i="3"/>
  <c r="U597" i="3"/>
  <c r="T597" i="3"/>
  <c r="S597" i="3"/>
  <c r="R597" i="3"/>
  <c r="Q597" i="3"/>
  <c r="P597" i="3"/>
  <c r="O597" i="3"/>
  <c r="N597" i="3"/>
  <c r="M597" i="3"/>
  <c r="L597" i="3"/>
  <c r="K597" i="3"/>
  <c r="J597" i="3"/>
  <c r="I597" i="3"/>
  <c r="AJ596" i="3"/>
  <c r="AI596" i="3"/>
  <c r="AH596" i="3"/>
  <c r="Z596" i="3"/>
  <c r="Y596" i="3"/>
  <c r="W596" i="3"/>
  <c r="V596" i="3"/>
  <c r="AJ595" i="3"/>
  <c r="AI595" i="3"/>
  <c r="AH595" i="3"/>
  <c r="V595" i="3"/>
  <c r="AJ594" i="3"/>
  <c r="AI594" i="3"/>
  <c r="AH594" i="3"/>
  <c r="AE594" i="3"/>
  <c r="AD594" i="3"/>
  <c r="AC594" i="3"/>
  <c r="AB594" i="3"/>
  <c r="AA594" i="3"/>
  <c r="Z594" i="3"/>
  <c r="Y594" i="3"/>
  <c r="X594" i="3"/>
  <c r="W594" i="3"/>
  <c r="V594" i="3"/>
  <c r="U594" i="3"/>
  <c r="T594" i="3"/>
  <c r="S594" i="3"/>
  <c r="R594" i="3"/>
  <c r="Q594" i="3"/>
  <c r="P594" i="3"/>
  <c r="O594" i="3"/>
  <c r="N594" i="3"/>
  <c r="M594" i="3"/>
  <c r="L594" i="3"/>
  <c r="K594" i="3"/>
  <c r="J594" i="3"/>
  <c r="I594" i="3"/>
  <c r="AJ593" i="3"/>
  <c r="AI593" i="3"/>
  <c r="AH593" i="3"/>
  <c r="AE593" i="3"/>
  <c r="AD593" i="3"/>
  <c r="AC593" i="3"/>
  <c r="AB593" i="3"/>
  <c r="AA593" i="3"/>
  <c r="Z593" i="3"/>
  <c r="Y593" i="3"/>
  <c r="X593" i="3"/>
  <c r="W593" i="3"/>
  <c r="V593" i="3"/>
  <c r="U593" i="3"/>
  <c r="T593" i="3"/>
  <c r="S593" i="3"/>
  <c r="R593" i="3"/>
  <c r="Q593" i="3"/>
  <c r="P593" i="3"/>
  <c r="O593" i="3"/>
  <c r="N593" i="3"/>
  <c r="M593" i="3"/>
  <c r="L593" i="3"/>
  <c r="K593" i="3"/>
  <c r="J593" i="3"/>
  <c r="I593" i="3"/>
  <c r="AJ592" i="3"/>
  <c r="AI592" i="3"/>
  <c r="AH592" i="3"/>
  <c r="Z592" i="3"/>
  <c r="Y592" i="3"/>
  <c r="W592" i="3"/>
  <c r="V592" i="3"/>
  <c r="AJ591" i="3"/>
  <c r="AI591" i="3"/>
  <c r="AH591" i="3"/>
  <c r="V591" i="3"/>
  <c r="AJ590" i="3"/>
  <c r="AI590" i="3"/>
  <c r="AH590" i="3"/>
  <c r="AD590" i="3"/>
  <c r="AC590" i="3"/>
  <c r="AB590" i="3"/>
  <c r="AA590" i="3"/>
  <c r="Z590" i="3"/>
  <c r="Y590" i="3"/>
  <c r="X590" i="3"/>
  <c r="W590" i="3"/>
  <c r="V590" i="3"/>
  <c r="U590" i="3"/>
  <c r="T590" i="3"/>
  <c r="S590" i="3"/>
  <c r="R590" i="3"/>
  <c r="Q590" i="3"/>
  <c r="P590" i="3"/>
  <c r="O590" i="3"/>
  <c r="N590" i="3"/>
  <c r="M590" i="3"/>
  <c r="L590" i="3"/>
  <c r="K590" i="3"/>
  <c r="J590" i="3"/>
  <c r="I590" i="3"/>
  <c r="AJ589" i="3"/>
  <c r="AI589" i="3"/>
  <c r="AH589" i="3"/>
  <c r="AC589" i="3"/>
  <c r="AB589" i="3"/>
  <c r="AA589" i="3"/>
  <c r="Z589" i="3"/>
  <c r="Y589" i="3"/>
  <c r="X589" i="3"/>
  <c r="W589" i="3"/>
  <c r="V589" i="3"/>
  <c r="U589" i="3"/>
  <c r="T589" i="3"/>
  <c r="S589" i="3"/>
  <c r="R589" i="3"/>
  <c r="Q589" i="3"/>
  <c r="P589" i="3"/>
  <c r="O589" i="3"/>
  <c r="N589" i="3"/>
  <c r="M589" i="3"/>
  <c r="L589" i="3"/>
  <c r="K589" i="3"/>
  <c r="J589" i="3"/>
  <c r="I589" i="3"/>
  <c r="AJ588" i="3"/>
  <c r="AI588" i="3"/>
  <c r="AH588" i="3"/>
  <c r="AC588" i="3"/>
  <c r="AB588" i="3"/>
  <c r="AA588" i="3"/>
  <c r="Z588" i="3"/>
  <c r="Y588" i="3"/>
  <c r="X588" i="3"/>
  <c r="W588" i="3"/>
  <c r="V588" i="3"/>
  <c r="U588" i="3"/>
  <c r="T588" i="3"/>
  <c r="S588" i="3"/>
  <c r="R588" i="3"/>
  <c r="Q588" i="3"/>
  <c r="P588" i="3"/>
  <c r="O588" i="3"/>
  <c r="N588" i="3"/>
  <c r="M588" i="3"/>
  <c r="L588" i="3"/>
  <c r="K588" i="3"/>
  <c r="J588" i="3"/>
  <c r="I588" i="3"/>
  <c r="AJ587" i="3"/>
  <c r="AI587" i="3"/>
  <c r="AH587" i="3"/>
  <c r="Z587" i="3"/>
  <c r="Y587" i="3"/>
  <c r="W587" i="3"/>
  <c r="V587" i="3"/>
  <c r="AJ586" i="3"/>
  <c r="AI586" i="3"/>
  <c r="AH586" i="3"/>
  <c r="AE586" i="3"/>
  <c r="AD586" i="3"/>
  <c r="AC586" i="3"/>
  <c r="AB586" i="3"/>
  <c r="AA586" i="3"/>
  <c r="Z586" i="3"/>
  <c r="Y586" i="3"/>
  <c r="X586" i="3"/>
  <c r="W586" i="3"/>
  <c r="V586" i="3"/>
  <c r="U586" i="3"/>
  <c r="T586" i="3"/>
  <c r="S586" i="3"/>
  <c r="R586" i="3"/>
  <c r="Q586" i="3"/>
  <c r="P586" i="3"/>
  <c r="O586" i="3"/>
  <c r="N586" i="3"/>
  <c r="M586" i="3"/>
  <c r="L586" i="3"/>
  <c r="K586" i="3"/>
  <c r="J586" i="3"/>
  <c r="I586" i="3"/>
  <c r="AJ585" i="3"/>
  <c r="AI585" i="3"/>
  <c r="AH585" i="3"/>
  <c r="AA585" i="3"/>
  <c r="Y585" i="3"/>
  <c r="W585" i="3"/>
  <c r="V585" i="3"/>
  <c r="AJ584" i="3"/>
  <c r="AI584" i="3"/>
  <c r="AH584" i="3"/>
  <c r="AA584" i="3"/>
  <c r="Y584" i="3"/>
  <c r="W584" i="3"/>
  <c r="V584" i="3"/>
  <c r="AJ583" i="3"/>
  <c r="AI583" i="3"/>
  <c r="AH583" i="3"/>
  <c r="AA583" i="3"/>
  <c r="Y583" i="3"/>
  <c r="W583" i="3"/>
  <c r="V583" i="3"/>
  <c r="AJ582" i="3"/>
  <c r="AI582" i="3"/>
  <c r="AH582" i="3"/>
  <c r="AA582" i="3"/>
  <c r="Y582" i="3"/>
  <c r="W582" i="3"/>
  <c r="V582" i="3"/>
  <c r="AJ581" i="3"/>
  <c r="AI581" i="3"/>
  <c r="AH581" i="3"/>
  <c r="V581" i="3"/>
  <c r="AJ580" i="3"/>
  <c r="AI580" i="3"/>
  <c r="AH580" i="3"/>
  <c r="Z580" i="3"/>
  <c r="Y580" i="3"/>
  <c r="W580" i="3"/>
  <c r="V580" i="3"/>
  <c r="U580" i="3"/>
  <c r="T580" i="3"/>
  <c r="Q580" i="3"/>
  <c r="P580" i="3"/>
  <c r="AJ579" i="3"/>
  <c r="AI579" i="3"/>
  <c r="AH579" i="3"/>
  <c r="Z579" i="3"/>
  <c r="Y579" i="3"/>
  <c r="W579" i="3"/>
  <c r="V579" i="3"/>
  <c r="M579" i="3"/>
  <c r="L579" i="3"/>
  <c r="AJ578" i="3"/>
  <c r="AI578" i="3"/>
  <c r="AH578" i="3"/>
  <c r="Z578" i="3"/>
  <c r="Y578" i="3"/>
  <c r="W578" i="3"/>
  <c r="V578" i="3"/>
  <c r="M578" i="3"/>
  <c r="L578" i="3"/>
  <c r="AJ577" i="3"/>
  <c r="AI577" i="3"/>
  <c r="AH577" i="3"/>
  <c r="V577" i="3"/>
  <c r="AJ576" i="3"/>
  <c r="AI576" i="3"/>
  <c r="AH576" i="3"/>
  <c r="AE576" i="3"/>
  <c r="AD576" i="3"/>
  <c r="AC576" i="3"/>
  <c r="AB576" i="3"/>
  <c r="AA576" i="3"/>
  <c r="Z576" i="3"/>
  <c r="Y576" i="3"/>
  <c r="X576" i="3"/>
  <c r="W576" i="3"/>
  <c r="V576" i="3"/>
  <c r="U576" i="3"/>
  <c r="T576" i="3"/>
  <c r="S576" i="3"/>
  <c r="R576" i="3"/>
  <c r="Q576" i="3"/>
  <c r="P576" i="3"/>
  <c r="O576" i="3"/>
  <c r="N576" i="3"/>
  <c r="M576" i="3"/>
  <c r="L576" i="3"/>
  <c r="K576" i="3"/>
  <c r="J576" i="3"/>
  <c r="I576" i="3"/>
  <c r="AJ575" i="3"/>
  <c r="AI575" i="3"/>
  <c r="AH575" i="3"/>
  <c r="AA575" i="3"/>
  <c r="Z575" i="3"/>
  <c r="Y575" i="3"/>
  <c r="W575" i="3"/>
  <c r="V575" i="3"/>
  <c r="M575" i="3"/>
  <c r="L575" i="3"/>
  <c r="AJ574" i="3"/>
  <c r="AI574" i="3"/>
  <c r="AH574" i="3"/>
  <c r="AJ573" i="3"/>
  <c r="AI573" i="3"/>
  <c r="AH573" i="3"/>
  <c r="AC573" i="3"/>
  <c r="AB573" i="3"/>
  <c r="AA573" i="3"/>
  <c r="Z573" i="3"/>
  <c r="Y573" i="3"/>
  <c r="X573" i="3"/>
  <c r="W573" i="3"/>
  <c r="V573" i="3"/>
  <c r="U573" i="3"/>
  <c r="T573" i="3"/>
  <c r="S573" i="3"/>
  <c r="R573" i="3"/>
  <c r="Q573" i="3"/>
  <c r="P573" i="3"/>
  <c r="O573" i="3"/>
  <c r="N573" i="3"/>
  <c r="M573" i="3"/>
  <c r="L573" i="3"/>
  <c r="K573" i="3"/>
  <c r="J573" i="3"/>
  <c r="I573" i="3"/>
  <c r="AJ572" i="3"/>
  <c r="AI572" i="3"/>
  <c r="AH572" i="3"/>
  <c r="AA572" i="3"/>
  <c r="Y572" i="3"/>
  <c r="W572" i="3"/>
  <c r="V572" i="3"/>
  <c r="I572" i="3"/>
  <c r="AJ571" i="3"/>
  <c r="AI571" i="3"/>
  <c r="AH571" i="3"/>
  <c r="AC571" i="3"/>
  <c r="AB571" i="3"/>
  <c r="AA571" i="3"/>
  <c r="Y571" i="3"/>
  <c r="X571" i="3"/>
  <c r="W571" i="3"/>
  <c r="V571" i="3"/>
  <c r="U571" i="3"/>
  <c r="T571" i="3"/>
  <c r="S571" i="3"/>
  <c r="R571" i="3"/>
  <c r="Q571" i="3"/>
  <c r="P571" i="3"/>
  <c r="O571" i="3"/>
  <c r="N571" i="3"/>
  <c r="M571" i="3"/>
  <c r="L571" i="3"/>
  <c r="K571" i="3"/>
  <c r="J571" i="3"/>
  <c r="I571" i="3"/>
  <c r="AJ570" i="3"/>
  <c r="AI570" i="3"/>
  <c r="AH570" i="3"/>
  <c r="AA570" i="3"/>
  <c r="Y570" i="3"/>
  <c r="W570" i="3"/>
  <c r="V570" i="3"/>
  <c r="I570" i="3"/>
  <c r="AJ569" i="3"/>
  <c r="AI569" i="3"/>
  <c r="AH569" i="3"/>
  <c r="AA569" i="3"/>
  <c r="Y569" i="3"/>
  <c r="W569" i="3"/>
  <c r="V569" i="3"/>
  <c r="I569" i="3"/>
  <c r="AJ568" i="3"/>
  <c r="AI568" i="3"/>
  <c r="AH568" i="3"/>
  <c r="AA568" i="3"/>
  <c r="Y568" i="3"/>
  <c r="W568" i="3"/>
  <c r="V568" i="3"/>
  <c r="I568" i="3"/>
  <c r="AJ567" i="3"/>
  <c r="AI567" i="3"/>
  <c r="AH567" i="3"/>
  <c r="AA567" i="3"/>
  <c r="Y567" i="3"/>
  <c r="W567" i="3"/>
  <c r="V567" i="3"/>
  <c r="I567" i="3"/>
  <c r="AJ566" i="3"/>
  <c r="AI566" i="3"/>
  <c r="AH566" i="3"/>
  <c r="AA566" i="3"/>
  <c r="Y566" i="3"/>
  <c r="W566" i="3"/>
  <c r="V566" i="3"/>
  <c r="I566" i="3"/>
  <c r="AJ565" i="3"/>
  <c r="AI565" i="3"/>
  <c r="AH565" i="3"/>
  <c r="AA565" i="3"/>
  <c r="Y565" i="3"/>
  <c r="W565" i="3"/>
  <c r="V565" i="3"/>
  <c r="I565" i="3"/>
  <c r="AJ564" i="3"/>
  <c r="AI564" i="3"/>
  <c r="AH564" i="3"/>
  <c r="AA564" i="3"/>
  <c r="Y564" i="3"/>
  <c r="W564" i="3"/>
  <c r="V564" i="3"/>
  <c r="I564" i="3"/>
  <c r="AJ563" i="3"/>
  <c r="AI563" i="3"/>
  <c r="AH563" i="3"/>
  <c r="AA563" i="3"/>
  <c r="Y563" i="3"/>
  <c r="W563" i="3"/>
  <c r="V563" i="3"/>
  <c r="I563" i="3"/>
  <c r="AJ562" i="3"/>
  <c r="AI562" i="3"/>
  <c r="AH562" i="3"/>
  <c r="AA562" i="3"/>
  <c r="Y562" i="3"/>
  <c r="W562" i="3"/>
  <c r="V562" i="3"/>
  <c r="I562" i="3"/>
  <c r="AJ561" i="3"/>
  <c r="AI561" i="3"/>
  <c r="AH561" i="3"/>
  <c r="AA561" i="3"/>
  <c r="Y561" i="3"/>
  <c r="W561" i="3"/>
  <c r="V561" i="3"/>
  <c r="I561" i="3"/>
  <c r="AJ560" i="3"/>
  <c r="AI560" i="3"/>
  <c r="AH560" i="3"/>
  <c r="AA560" i="3"/>
  <c r="Y560" i="3"/>
  <c r="W560" i="3"/>
  <c r="V560" i="3"/>
  <c r="I560" i="3"/>
  <c r="AJ559" i="3"/>
  <c r="AI559" i="3"/>
  <c r="AH559" i="3"/>
  <c r="AA559" i="3"/>
  <c r="Y559" i="3"/>
  <c r="W559" i="3"/>
  <c r="V559" i="3"/>
  <c r="I559" i="3"/>
  <c r="AJ558" i="3"/>
  <c r="AI558" i="3"/>
  <c r="AH558" i="3"/>
  <c r="AA558" i="3"/>
  <c r="Y558" i="3"/>
  <c r="W558" i="3"/>
  <c r="V558" i="3"/>
  <c r="I558" i="3"/>
  <c r="AJ557" i="3"/>
  <c r="AI557" i="3"/>
  <c r="AH557" i="3"/>
  <c r="AA557" i="3"/>
  <c r="Y557" i="3"/>
  <c r="W557" i="3"/>
  <c r="V557" i="3"/>
  <c r="AJ556" i="3"/>
  <c r="AI556" i="3"/>
  <c r="AH556" i="3"/>
  <c r="V556" i="3"/>
  <c r="AJ555" i="3"/>
  <c r="AI555" i="3"/>
  <c r="AH555" i="3"/>
  <c r="Z555" i="3"/>
  <c r="Y555" i="3"/>
  <c r="W555" i="3"/>
  <c r="V555" i="3"/>
  <c r="AJ554" i="3"/>
  <c r="AI554" i="3"/>
  <c r="AH554" i="3"/>
  <c r="Z554" i="3"/>
  <c r="Y554" i="3"/>
  <c r="W554" i="3"/>
  <c r="V554" i="3"/>
  <c r="AJ553" i="3"/>
  <c r="AI553" i="3"/>
  <c r="AH553" i="3"/>
  <c r="Z553" i="3"/>
  <c r="Y553" i="3"/>
  <c r="W553" i="3"/>
  <c r="V553" i="3"/>
  <c r="AJ552" i="3"/>
  <c r="AI552" i="3"/>
  <c r="AH552" i="3"/>
  <c r="Z552" i="3"/>
  <c r="Y552" i="3"/>
  <c r="W552" i="3"/>
  <c r="V552" i="3"/>
  <c r="AJ551" i="3"/>
  <c r="AI551" i="3"/>
  <c r="AH551" i="3"/>
  <c r="Z551" i="3"/>
  <c r="Y551" i="3"/>
  <c r="W551" i="3"/>
  <c r="V551" i="3"/>
  <c r="AJ550" i="3"/>
  <c r="AI550" i="3"/>
  <c r="AH550" i="3"/>
  <c r="Z550" i="3"/>
  <c r="Y550" i="3"/>
  <c r="W550" i="3"/>
  <c r="V550" i="3"/>
  <c r="AJ549" i="3"/>
  <c r="AI549" i="3"/>
  <c r="AH549" i="3"/>
  <c r="Z549" i="3"/>
  <c r="Y549" i="3"/>
  <c r="W549" i="3"/>
  <c r="V549" i="3"/>
  <c r="AJ548" i="3"/>
  <c r="AI548" i="3"/>
  <c r="AH548" i="3"/>
  <c r="Z548" i="3"/>
  <c r="Y548" i="3"/>
  <c r="W548" i="3"/>
  <c r="V548" i="3"/>
  <c r="AJ547" i="3"/>
  <c r="AI547" i="3"/>
  <c r="AH547" i="3"/>
  <c r="Z547" i="3"/>
  <c r="Y547" i="3"/>
  <c r="W547" i="3"/>
  <c r="V547" i="3"/>
  <c r="AJ546" i="3"/>
  <c r="AI546" i="3"/>
  <c r="AH546" i="3"/>
  <c r="Z546" i="3"/>
  <c r="Y546" i="3"/>
  <c r="W546" i="3"/>
  <c r="V546" i="3"/>
  <c r="AJ545" i="3"/>
  <c r="AI545" i="3"/>
  <c r="AH545" i="3"/>
  <c r="Z545" i="3"/>
  <c r="Y545" i="3"/>
  <c r="W545" i="3"/>
  <c r="V545" i="3"/>
  <c r="M545" i="3"/>
  <c r="L545" i="3"/>
  <c r="AJ544" i="3"/>
  <c r="AI544" i="3"/>
  <c r="AH544" i="3"/>
  <c r="Z544" i="3"/>
  <c r="Y544" i="3"/>
  <c r="W544" i="3"/>
  <c r="V544" i="3"/>
  <c r="M544" i="3"/>
  <c r="L544" i="3"/>
  <c r="AJ543" i="3"/>
  <c r="AI543" i="3"/>
  <c r="AH543" i="3"/>
  <c r="Z543" i="3"/>
  <c r="Y543" i="3"/>
  <c r="W543" i="3"/>
  <c r="V543" i="3"/>
  <c r="M543" i="3"/>
  <c r="L543" i="3"/>
  <c r="AJ542" i="3"/>
  <c r="AI542" i="3"/>
  <c r="AH542" i="3"/>
  <c r="Z542" i="3"/>
  <c r="Y542" i="3"/>
  <c r="W542" i="3"/>
  <c r="V542" i="3"/>
  <c r="M542" i="3"/>
  <c r="L542" i="3"/>
  <c r="AJ541" i="3"/>
  <c r="AI541" i="3"/>
  <c r="AH541" i="3"/>
  <c r="Z541" i="3"/>
  <c r="Y541" i="3"/>
  <c r="W541" i="3"/>
  <c r="V541" i="3"/>
  <c r="M541" i="3"/>
  <c r="L541" i="3"/>
  <c r="AJ540" i="3"/>
  <c r="AI540" i="3"/>
  <c r="AH540" i="3"/>
  <c r="V540" i="3"/>
  <c r="AJ539" i="3"/>
  <c r="AI539" i="3"/>
  <c r="AH539" i="3"/>
  <c r="AE539" i="3"/>
  <c r="AD539" i="3"/>
  <c r="AC539" i="3"/>
  <c r="AB539" i="3"/>
  <c r="AA539" i="3"/>
  <c r="Z539" i="3"/>
  <c r="Y539" i="3"/>
  <c r="X539" i="3"/>
  <c r="W539" i="3"/>
  <c r="V539" i="3"/>
  <c r="U539" i="3"/>
  <c r="T539" i="3"/>
  <c r="S539" i="3"/>
  <c r="R539" i="3"/>
  <c r="Q539" i="3"/>
  <c r="P539" i="3"/>
  <c r="O539" i="3"/>
  <c r="N539" i="3"/>
  <c r="M539" i="3"/>
  <c r="L539" i="3"/>
  <c r="K539" i="3"/>
  <c r="J539" i="3"/>
  <c r="I539" i="3"/>
  <c r="AJ538" i="3"/>
  <c r="AI538" i="3"/>
  <c r="AH538" i="3"/>
  <c r="AE538" i="3"/>
  <c r="AD538" i="3"/>
  <c r="AC538" i="3"/>
  <c r="AB538" i="3"/>
  <c r="AA538" i="3"/>
  <c r="Z538" i="3"/>
  <c r="Y538" i="3"/>
  <c r="X538" i="3"/>
  <c r="W538" i="3"/>
  <c r="V538" i="3"/>
  <c r="U538" i="3"/>
  <c r="T538" i="3"/>
  <c r="S538" i="3"/>
  <c r="R538" i="3"/>
  <c r="Q538" i="3"/>
  <c r="P538" i="3"/>
  <c r="O538" i="3"/>
  <c r="N538" i="3"/>
  <c r="M538" i="3"/>
  <c r="L538" i="3"/>
  <c r="K538" i="3"/>
  <c r="J538" i="3"/>
  <c r="I538" i="3"/>
  <c r="AJ537" i="3"/>
  <c r="AI537" i="3"/>
  <c r="AH537" i="3"/>
  <c r="Z537" i="3"/>
  <c r="Y537" i="3"/>
  <c r="W537" i="3"/>
  <c r="V537" i="3"/>
  <c r="AJ536" i="3"/>
  <c r="AI536" i="3"/>
  <c r="AH536" i="3"/>
  <c r="Y536" i="3"/>
  <c r="W536" i="3"/>
  <c r="V536" i="3"/>
  <c r="AJ535" i="3"/>
  <c r="AI535" i="3"/>
  <c r="AH535" i="3"/>
  <c r="AA535" i="3"/>
  <c r="Y535" i="3"/>
  <c r="W535" i="3"/>
  <c r="V535" i="3"/>
  <c r="AJ534" i="3"/>
  <c r="AI534" i="3"/>
  <c r="AH534" i="3"/>
  <c r="AA534" i="3"/>
  <c r="Y534" i="3"/>
  <c r="W534" i="3"/>
  <c r="V534" i="3"/>
  <c r="AJ533" i="3"/>
  <c r="AI533" i="3"/>
  <c r="AH533" i="3"/>
  <c r="AC533" i="3"/>
  <c r="AB533" i="3"/>
  <c r="AA533" i="3"/>
  <c r="Y533" i="3"/>
  <c r="X533" i="3"/>
  <c r="W533" i="3"/>
  <c r="V533" i="3"/>
  <c r="U533" i="3"/>
  <c r="T533" i="3"/>
  <c r="S533" i="3"/>
  <c r="R533" i="3"/>
  <c r="Q533" i="3"/>
  <c r="P533" i="3"/>
  <c r="O533" i="3"/>
  <c r="N533" i="3"/>
  <c r="M533" i="3"/>
  <c r="L533" i="3"/>
  <c r="K533" i="3"/>
  <c r="J533" i="3"/>
  <c r="I533" i="3"/>
  <c r="AJ532" i="3"/>
  <c r="AI532" i="3"/>
  <c r="AH532" i="3"/>
  <c r="V532" i="3"/>
  <c r="AJ531" i="3"/>
  <c r="AI531" i="3"/>
  <c r="AH531" i="3"/>
  <c r="AA531" i="3"/>
  <c r="Z531" i="3"/>
  <c r="Y531" i="3"/>
  <c r="W531" i="3"/>
  <c r="V531" i="3"/>
  <c r="AJ530" i="3"/>
  <c r="AI530" i="3"/>
  <c r="AH530" i="3"/>
  <c r="AA530" i="3"/>
  <c r="Z530" i="3"/>
  <c r="Y530" i="3"/>
  <c r="W530" i="3"/>
  <c r="V530" i="3"/>
  <c r="AJ529" i="3"/>
  <c r="AI529" i="3"/>
  <c r="AH529" i="3"/>
  <c r="V529" i="3"/>
  <c r="AJ528" i="3"/>
  <c r="AI528" i="3"/>
  <c r="AH528" i="3"/>
  <c r="AE528" i="3"/>
  <c r="AD528" i="3"/>
  <c r="AC528" i="3"/>
  <c r="AB528" i="3"/>
  <c r="AA528" i="3"/>
  <c r="Z528" i="3"/>
  <c r="Y528" i="3"/>
  <c r="X528" i="3"/>
  <c r="W528" i="3"/>
  <c r="V528" i="3"/>
  <c r="U528" i="3"/>
  <c r="T528" i="3"/>
  <c r="S528" i="3"/>
  <c r="R528" i="3"/>
  <c r="Q528" i="3"/>
  <c r="P528" i="3"/>
  <c r="O528" i="3"/>
  <c r="N528" i="3"/>
  <c r="M528" i="3"/>
  <c r="L528" i="3"/>
  <c r="K528" i="3"/>
  <c r="J528" i="3"/>
  <c r="I528" i="3"/>
  <c r="AJ527" i="3"/>
  <c r="AI527" i="3"/>
  <c r="AH527" i="3"/>
  <c r="AE527" i="3"/>
  <c r="AD527" i="3"/>
  <c r="AC527" i="3"/>
  <c r="AB527" i="3"/>
  <c r="AA527" i="3"/>
  <c r="Z527" i="3"/>
  <c r="Y527" i="3"/>
  <c r="X527" i="3"/>
  <c r="W527" i="3"/>
  <c r="V527" i="3"/>
  <c r="U527" i="3"/>
  <c r="T527" i="3"/>
  <c r="S527" i="3"/>
  <c r="R527" i="3"/>
  <c r="Q527" i="3"/>
  <c r="P527" i="3"/>
  <c r="O527" i="3"/>
  <c r="N527" i="3"/>
  <c r="M527" i="3"/>
  <c r="L527" i="3"/>
  <c r="K527" i="3"/>
  <c r="J527" i="3"/>
  <c r="I527" i="3"/>
  <c r="AJ526" i="3"/>
  <c r="AI526" i="3"/>
  <c r="AH526" i="3"/>
  <c r="AE526" i="3"/>
  <c r="AD526" i="3"/>
  <c r="AC526" i="3"/>
  <c r="AB526" i="3"/>
  <c r="AA526" i="3"/>
  <c r="Z526" i="3"/>
  <c r="Y526" i="3"/>
  <c r="X526" i="3"/>
  <c r="W526" i="3"/>
  <c r="V526" i="3"/>
  <c r="U526" i="3"/>
  <c r="T526" i="3"/>
  <c r="S526" i="3"/>
  <c r="R526" i="3"/>
  <c r="Q526" i="3"/>
  <c r="P526" i="3"/>
  <c r="O526" i="3"/>
  <c r="N526" i="3"/>
  <c r="M526" i="3"/>
  <c r="L526" i="3"/>
  <c r="K526" i="3"/>
  <c r="J526" i="3"/>
  <c r="I526" i="3"/>
  <c r="AJ525" i="3"/>
  <c r="AI525" i="3"/>
  <c r="AH525" i="3"/>
  <c r="AA525" i="3"/>
  <c r="Y525" i="3"/>
  <c r="W525" i="3"/>
  <c r="V525" i="3"/>
  <c r="AJ524" i="3"/>
  <c r="AI524" i="3"/>
  <c r="AH524" i="3"/>
  <c r="AC524" i="3"/>
  <c r="AB524" i="3"/>
  <c r="AA524" i="3"/>
  <c r="Y524" i="3"/>
  <c r="X524" i="3"/>
  <c r="W524" i="3"/>
  <c r="V524" i="3"/>
  <c r="U524" i="3"/>
  <c r="T524" i="3"/>
  <c r="S524" i="3"/>
  <c r="R524" i="3"/>
  <c r="Q524" i="3"/>
  <c r="P524" i="3"/>
  <c r="O524" i="3"/>
  <c r="N524" i="3"/>
  <c r="M524" i="3"/>
  <c r="L524" i="3"/>
  <c r="K524" i="3"/>
  <c r="J524" i="3"/>
  <c r="I524" i="3"/>
  <c r="AJ523" i="3"/>
  <c r="AI523" i="3"/>
  <c r="AH523" i="3"/>
  <c r="V523" i="3"/>
  <c r="AJ522" i="3"/>
  <c r="AI522" i="3"/>
  <c r="AH522" i="3"/>
  <c r="AE522" i="3"/>
  <c r="AD522" i="3"/>
  <c r="AC522" i="3"/>
  <c r="AB522" i="3"/>
  <c r="AA522" i="3"/>
  <c r="Z522" i="3"/>
  <c r="Y522" i="3"/>
  <c r="X522" i="3"/>
  <c r="W522" i="3"/>
  <c r="V522" i="3"/>
  <c r="U522" i="3"/>
  <c r="T522" i="3"/>
  <c r="S522" i="3"/>
  <c r="R522" i="3"/>
  <c r="Q522" i="3"/>
  <c r="P522" i="3"/>
  <c r="O522" i="3"/>
  <c r="N522" i="3"/>
  <c r="M522" i="3"/>
  <c r="L522" i="3"/>
  <c r="K522" i="3"/>
  <c r="J522" i="3"/>
  <c r="I522" i="3"/>
  <c r="AJ521" i="3"/>
  <c r="AI521" i="3"/>
  <c r="AH521" i="3"/>
  <c r="Y521" i="3"/>
  <c r="W521" i="3"/>
  <c r="V521" i="3"/>
  <c r="AJ520" i="3"/>
  <c r="AI520" i="3"/>
  <c r="AH520" i="3"/>
  <c r="Y520" i="3"/>
  <c r="W520" i="3"/>
  <c r="V520" i="3"/>
  <c r="AJ519" i="3"/>
  <c r="AI519" i="3"/>
  <c r="AH519" i="3"/>
  <c r="Y519" i="3"/>
  <c r="X519" i="3"/>
  <c r="W519" i="3"/>
  <c r="V519" i="3"/>
  <c r="J519" i="3"/>
  <c r="I519" i="3"/>
  <c r="AJ518" i="3"/>
  <c r="AI518" i="3"/>
  <c r="AH518" i="3"/>
  <c r="Y518" i="3"/>
  <c r="W518" i="3"/>
  <c r="V518" i="3"/>
  <c r="AJ517" i="3"/>
  <c r="AI517" i="3"/>
  <c r="AH517" i="3"/>
  <c r="Y517" i="3"/>
  <c r="W517" i="3"/>
  <c r="V517" i="3"/>
  <c r="AJ516" i="3"/>
  <c r="AI516" i="3"/>
  <c r="AH516" i="3"/>
  <c r="AE516" i="3"/>
  <c r="AD516" i="3"/>
  <c r="AC516" i="3"/>
  <c r="AB516" i="3"/>
  <c r="AA516" i="3"/>
  <c r="Y516" i="3"/>
  <c r="X516" i="3"/>
  <c r="W516" i="3"/>
  <c r="V516" i="3"/>
  <c r="U516" i="3"/>
  <c r="T516" i="3"/>
  <c r="S516" i="3"/>
  <c r="R516" i="3"/>
  <c r="Q516" i="3"/>
  <c r="P516" i="3"/>
  <c r="O516" i="3"/>
  <c r="N516" i="3"/>
  <c r="M516" i="3"/>
  <c r="L516" i="3"/>
  <c r="K516" i="3"/>
  <c r="J516" i="3"/>
  <c r="I516" i="3"/>
  <c r="AJ515" i="3"/>
  <c r="AI515" i="3"/>
  <c r="AH515" i="3"/>
  <c r="V515" i="3"/>
  <c r="AJ514" i="3"/>
  <c r="AI514" i="3"/>
  <c r="AH514" i="3"/>
  <c r="Y514" i="3"/>
  <c r="W514" i="3"/>
  <c r="V514" i="3"/>
  <c r="AJ513" i="3"/>
  <c r="AI513" i="3"/>
  <c r="AH513" i="3"/>
  <c r="Y513" i="3"/>
  <c r="W513" i="3"/>
  <c r="V513" i="3"/>
  <c r="AJ512" i="3"/>
  <c r="AI512" i="3"/>
  <c r="AH512" i="3"/>
  <c r="Y512" i="3"/>
  <c r="W512" i="3"/>
  <c r="V512" i="3"/>
  <c r="M512" i="3"/>
  <c r="L512" i="3"/>
  <c r="AJ511" i="3"/>
  <c r="AI511" i="3"/>
  <c r="AH511" i="3"/>
  <c r="Y511" i="3"/>
  <c r="W511" i="3"/>
  <c r="V511" i="3"/>
  <c r="M511" i="3"/>
  <c r="L511" i="3"/>
  <c r="AJ510" i="3"/>
  <c r="AI510" i="3"/>
  <c r="AH510" i="3"/>
  <c r="V510" i="3"/>
  <c r="AJ509" i="3"/>
  <c r="AI509" i="3"/>
  <c r="AH509" i="3"/>
  <c r="AC509" i="3"/>
  <c r="AB509" i="3"/>
  <c r="AA509" i="3"/>
  <c r="Z509" i="3"/>
  <c r="Y509" i="3"/>
  <c r="X509" i="3"/>
  <c r="W509" i="3"/>
  <c r="V509" i="3"/>
  <c r="U509" i="3"/>
  <c r="T509" i="3"/>
  <c r="S509" i="3"/>
  <c r="R509" i="3"/>
  <c r="Q509" i="3"/>
  <c r="P509" i="3"/>
  <c r="O509" i="3"/>
  <c r="N509" i="3"/>
  <c r="M509" i="3"/>
  <c r="L509" i="3"/>
  <c r="K509" i="3"/>
  <c r="J509" i="3"/>
  <c r="I509" i="3"/>
  <c r="AJ508" i="3"/>
  <c r="AI508" i="3"/>
  <c r="AH508" i="3"/>
  <c r="AA508" i="3"/>
  <c r="Y508" i="3"/>
  <c r="W508" i="3"/>
  <c r="V508" i="3"/>
  <c r="AJ507" i="3"/>
  <c r="AI507" i="3"/>
  <c r="AH507" i="3"/>
  <c r="V507" i="3"/>
  <c r="AJ506" i="3"/>
  <c r="AI506" i="3"/>
  <c r="AH506" i="3"/>
  <c r="AA506" i="3"/>
  <c r="Z506" i="3"/>
  <c r="Y506" i="3"/>
  <c r="W506" i="3"/>
  <c r="V506" i="3"/>
  <c r="AJ505" i="3"/>
  <c r="AI505" i="3"/>
  <c r="AH505" i="3"/>
  <c r="V505" i="3"/>
  <c r="AJ504" i="3"/>
  <c r="AI504" i="3"/>
  <c r="AH504" i="3"/>
  <c r="AE504" i="3"/>
  <c r="AD504" i="3"/>
  <c r="AC504" i="3"/>
  <c r="AB504" i="3"/>
  <c r="AA504" i="3"/>
  <c r="Z504" i="3"/>
  <c r="Y504" i="3"/>
  <c r="X504" i="3"/>
  <c r="W504" i="3"/>
  <c r="V504" i="3"/>
  <c r="U504" i="3"/>
  <c r="T504" i="3"/>
  <c r="S504" i="3"/>
  <c r="R504" i="3"/>
  <c r="Q504" i="3"/>
  <c r="P504" i="3"/>
  <c r="O504" i="3"/>
  <c r="N504" i="3"/>
  <c r="M504" i="3"/>
  <c r="L504" i="3"/>
  <c r="K504" i="3"/>
  <c r="J504" i="3"/>
  <c r="I504" i="3"/>
  <c r="AJ503" i="3"/>
  <c r="AI503" i="3"/>
  <c r="AH503" i="3"/>
  <c r="AA503" i="3"/>
  <c r="Y503" i="3"/>
  <c r="W503" i="3"/>
  <c r="V503" i="3"/>
  <c r="I503" i="3"/>
  <c r="AJ502" i="3"/>
  <c r="AI502" i="3"/>
  <c r="AH502" i="3"/>
  <c r="AA502" i="3"/>
  <c r="Y502" i="3"/>
  <c r="W502" i="3"/>
  <c r="V502" i="3"/>
  <c r="AJ501" i="3"/>
  <c r="AI501" i="3"/>
  <c r="AH501" i="3"/>
  <c r="AA501" i="3"/>
  <c r="Y501" i="3"/>
  <c r="W501" i="3"/>
  <c r="V501" i="3"/>
  <c r="I501" i="3"/>
  <c r="AJ500" i="3"/>
  <c r="AI500" i="3"/>
  <c r="AH500" i="3"/>
  <c r="AA500" i="3"/>
  <c r="Y500" i="3"/>
  <c r="W500" i="3"/>
  <c r="V500" i="3"/>
  <c r="AJ499" i="3"/>
  <c r="AI499" i="3"/>
  <c r="AH499" i="3"/>
  <c r="AA499" i="3"/>
  <c r="Y499" i="3"/>
  <c r="W499" i="3"/>
  <c r="V499" i="3"/>
  <c r="I499" i="3"/>
  <c r="AJ498" i="3"/>
  <c r="AI498" i="3"/>
  <c r="AH498" i="3"/>
  <c r="AA498" i="3"/>
  <c r="Y498" i="3"/>
  <c r="W498" i="3"/>
  <c r="V498" i="3"/>
  <c r="AJ497" i="3"/>
  <c r="AI497" i="3"/>
  <c r="AH497" i="3"/>
  <c r="AA497" i="3"/>
  <c r="Y497" i="3"/>
  <c r="W497" i="3"/>
  <c r="V497" i="3"/>
  <c r="I497" i="3"/>
  <c r="AJ496" i="3"/>
  <c r="AI496" i="3"/>
  <c r="AH496" i="3"/>
  <c r="AA496" i="3"/>
  <c r="Y496" i="3"/>
  <c r="W496" i="3"/>
  <c r="V496" i="3"/>
  <c r="AJ495" i="3"/>
  <c r="AI495" i="3"/>
  <c r="AH495" i="3"/>
  <c r="AA495" i="3"/>
  <c r="Y495" i="3"/>
  <c r="W495" i="3"/>
  <c r="V495" i="3"/>
  <c r="AJ494" i="3"/>
  <c r="AI494" i="3"/>
  <c r="AH494" i="3"/>
  <c r="AA494" i="3"/>
  <c r="Y494" i="3"/>
  <c r="W494" i="3"/>
  <c r="V494" i="3"/>
  <c r="AJ493" i="3"/>
  <c r="AI493" i="3"/>
  <c r="AH493" i="3"/>
  <c r="AA493" i="3"/>
  <c r="Y493" i="3"/>
  <c r="W493" i="3"/>
  <c r="V493" i="3"/>
  <c r="AJ492" i="3"/>
  <c r="AI492" i="3"/>
  <c r="AH492" i="3"/>
  <c r="AA492" i="3"/>
  <c r="Y492" i="3"/>
  <c r="W492" i="3"/>
  <c r="V492" i="3"/>
  <c r="AJ491" i="3"/>
  <c r="AI491" i="3"/>
  <c r="AH491" i="3"/>
  <c r="AA491" i="3"/>
  <c r="Y491" i="3"/>
  <c r="W491" i="3"/>
  <c r="V491" i="3"/>
  <c r="AJ490" i="3"/>
  <c r="AI490" i="3"/>
  <c r="AH490" i="3"/>
  <c r="AA490" i="3"/>
  <c r="Y490" i="3"/>
  <c r="W490" i="3"/>
  <c r="V490" i="3"/>
  <c r="I490" i="3"/>
  <c r="AJ489" i="3"/>
  <c r="AI489" i="3"/>
  <c r="AH489" i="3"/>
  <c r="AA489" i="3"/>
  <c r="Y489" i="3"/>
  <c r="W489" i="3"/>
  <c r="V489" i="3"/>
  <c r="AJ488" i="3"/>
  <c r="AI488" i="3"/>
  <c r="AH488" i="3"/>
  <c r="AA488" i="3"/>
  <c r="Y488" i="3"/>
  <c r="W488" i="3"/>
  <c r="V488" i="3"/>
  <c r="I488" i="3"/>
  <c r="AJ487" i="3"/>
  <c r="AI487" i="3"/>
  <c r="AH487" i="3"/>
  <c r="AA487" i="3"/>
  <c r="Y487" i="3"/>
  <c r="W487" i="3"/>
  <c r="V487" i="3"/>
  <c r="AJ486" i="3"/>
  <c r="AI486" i="3"/>
  <c r="AH486" i="3"/>
  <c r="AA486" i="3"/>
  <c r="Y486" i="3"/>
  <c r="W486" i="3"/>
  <c r="V486" i="3"/>
  <c r="I486" i="3"/>
  <c r="AJ485" i="3"/>
  <c r="AI485" i="3"/>
  <c r="AH485" i="3"/>
  <c r="AA485" i="3"/>
  <c r="Y485" i="3"/>
  <c r="W485" i="3"/>
  <c r="V485" i="3"/>
  <c r="AJ484" i="3"/>
  <c r="AI484" i="3"/>
  <c r="AH484" i="3"/>
  <c r="AA484" i="3"/>
  <c r="Y484" i="3"/>
  <c r="W484" i="3"/>
  <c r="V484" i="3"/>
  <c r="AJ483" i="3"/>
  <c r="AI483" i="3"/>
  <c r="AH483" i="3"/>
  <c r="AA483" i="3"/>
  <c r="Y483" i="3"/>
  <c r="W483" i="3"/>
  <c r="V483" i="3"/>
  <c r="I483" i="3"/>
  <c r="AJ482" i="3"/>
  <c r="AI482" i="3"/>
  <c r="AH482" i="3"/>
  <c r="AA482" i="3"/>
  <c r="Y482" i="3"/>
  <c r="W482" i="3"/>
  <c r="V482" i="3"/>
  <c r="I482" i="3"/>
  <c r="AJ481" i="3"/>
  <c r="AI481" i="3"/>
  <c r="AH481" i="3"/>
  <c r="AA481" i="3"/>
  <c r="Y481" i="3"/>
  <c r="W481" i="3"/>
  <c r="V481" i="3"/>
  <c r="I481" i="3"/>
  <c r="AJ480" i="3"/>
  <c r="AI480" i="3"/>
  <c r="AH480" i="3"/>
  <c r="AA480" i="3"/>
  <c r="Y480" i="3"/>
  <c r="W480" i="3"/>
  <c r="V480" i="3"/>
  <c r="AJ479" i="3"/>
  <c r="AI479" i="3"/>
  <c r="AH479" i="3"/>
  <c r="AA479" i="3"/>
  <c r="Y479" i="3"/>
  <c r="W479" i="3"/>
  <c r="V479" i="3"/>
  <c r="AJ478" i="3"/>
  <c r="AI478" i="3"/>
  <c r="AH478" i="3"/>
  <c r="AA478" i="3"/>
  <c r="Y478" i="3"/>
  <c r="W478" i="3"/>
  <c r="V478" i="3"/>
  <c r="AJ477" i="3"/>
  <c r="AI477" i="3"/>
  <c r="AH477" i="3"/>
  <c r="AC477" i="3"/>
  <c r="AB477" i="3"/>
  <c r="AA477" i="3"/>
  <c r="Y477" i="3"/>
  <c r="X477" i="3"/>
  <c r="W477" i="3"/>
  <c r="V477" i="3"/>
  <c r="U477" i="3"/>
  <c r="T477" i="3"/>
  <c r="S477" i="3"/>
  <c r="R477" i="3"/>
  <c r="Q477" i="3"/>
  <c r="P477" i="3"/>
  <c r="O477" i="3"/>
  <c r="N477" i="3"/>
  <c r="M477" i="3"/>
  <c r="L477" i="3"/>
  <c r="K477" i="3"/>
  <c r="J477" i="3"/>
  <c r="I477" i="3"/>
  <c r="AJ476" i="3"/>
  <c r="AI476" i="3"/>
  <c r="AH476" i="3"/>
  <c r="AA476" i="3"/>
  <c r="Y476" i="3"/>
  <c r="W476" i="3"/>
  <c r="V476" i="3"/>
  <c r="AJ475" i="3"/>
  <c r="AI475" i="3"/>
  <c r="AH475" i="3"/>
  <c r="AA475" i="3"/>
  <c r="Y475" i="3"/>
  <c r="W475" i="3"/>
  <c r="V475" i="3"/>
  <c r="AJ474" i="3"/>
  <c r="AI474" i="3"/>
  <c r="AH474" i="3"/>
  <c r="AG474" i="3"/>
  <c r="AA474" i="3"/>
  <c r="Y474" i="3"/>
  <c r="W474" i="3"/>
  <c r="V474" i="3"/>
  <c r="AJ473" i="3"/>
  <c r="AI473" i="3"/>
  <c r="AH473" i="3"/>
  <c r="AG473" i="3"/>
  <c r="AA473" i="3"/>
  <c r="Y473" i="3"/>
  <c r="W473" i="3"/>
  <c r="V473" i="3"/>
  <c r="AJ472" i="3"/>
  <c r="AI472" i="3"/>
  <c r="AH472" i="3"/>
  <c r="AA472" i="3"/>
  <c r="Y472" i="3"/>
  <c r="W472" i="3"/>
  <c r="V472" i="3"/>
  <c r="AJ471" i="3"/>
  <c r="AI471" i="3"/>
  <c r="AH471" i="3"/>
  <c r="AA471" i="3"/>
  <c r="Y471" i="3"/>
  <c r="W471" i="3"/>
  <c r="V471" i="3"/>
  <c r="AJ470" i="3"/>
  <c r="AI470" i="3"/>
  <c r="AH470" i="3"/>
  <c r="AA470" i="3"/>
  <c r="Y470" i="3"/>
  <c r="W470" i="3"/>
  <c r="V470" i="3"/>
  <c r="AJ469" i="3"/>
  <c r="AI469" i="3"/>
  <c r="AH469" i="3"/>
  <c r="AA469" i="3"/>
  <c r="Y469" i="3"/>
  <c r="W469" i="3"/>
  <c r="V469" i="3"/>
  <c r="AJ468" i="3"/>
  <c r="AI468" i="3"/>
  <c r="AH468" i="3"/>
  <c r="AA468" i="3"/>
  <c r="Y468" i="3"/>
  <c r="W468" i="3"/>
  <c r="V468" i="3"/>
  <c r="AJ467" i="3"/>
  <c r="AI467" i="3"/>
  <c r="AH467" i="3"/>
  <c r="AA467" i="3"/>
  <c r="Y467" i="3"/>
  <c r="W467" i="3"/>
  <c r="V467" i="3"/>
  <c r="AJ466" i="3"/>
  <c r="AI466" i="3"/>
  <c r="AH466" i="3"/>
  <c r="AA466" i="3"/>
  <c r="Y466" i="3"/>
  <c r="W466" i="3"/>
  <c r="V466" i="3"/>
  <c r="AJ465" i="3"/>
  <c r="AI465" i="3"/>
  <c r="AH465" i="3"/>
  <c r="AA465" i="3"/>
  <c r="Y465" i="3"/>
  <c r="W465" i="3"/>
  <c r="V465" i="3"/>
  <c r="AJ464" i="3"/>
  <c r="AI464" i="3"/>
  <c r="AH464" i="3"/>
  <c r="AA464" i="3"/>
  <c r="Y464" i="3"/>
  <c r="W464" i="3"/>
  <c r="V464" i="3"/>
  <c r="AJ463" i="3"/>
  <c r="AI463" i="3"/>
  <c r="AH463" i="3"/>
  <c r="AA463" i="3"/>
  <c r="Y463" i="3"/>
  <c r="W463" i="3"/>
  <c r="V463" i="3"/>
  <c r="AJ462" i="3"/>
  <c r="AI462" i="3"/>
  <c r="AH462" i="3"/>
  <c r="AA462" i="3"/>
  <c r="Y462" i="3"/>
  <c r="W462" i="3"/>
  <c r="V462" i="3"/>
  <c r="AJ461" i="3"/>
  <c r="AI461" i="3"/>
  <c r="AH461" i="3"/>
  <c r="AA461" i="3"/>
  <c r="Y461" i="3"/>
  <c r="W461" i="3"/>
  <c r="V461" i="3"/>
  <c r="AJ460" i="3"/>
  <c r="AI460" i="3"/>
  <c r="AH460" i="3"/>
  <c r="AA460" i="3"/>
  <c r="Y460" i="3"/>
  <c r="W460" i="3"/>
  <c r="V460" i="3"/>
  <c r="AJ459" i="3"/>
  <c r="AI459" i="3"/>
  <c r="AH459" i="3"/>
  <c r="AA459" i="3"/>
  <c r="Y459" i="3"/>
  <c r="W459" i="3"/>
  <c r="V459" i="3"/>
  <c r="AJ458" i="3"/>
  <c r="AI458" i="3"/>
  <c r="AH458" i="3"/>
  <c r="AA458" i="3"/>
  <c r="Y458" i="3"/>
  <c r="W458" i="3"/>
  <c r="V458" i="3"/>
  <c r="AJ457" i="3"/>
  <c r="AI457" i="3"/>
  <c r="AH457" i="3"/>
  <c r="AE457" i="3"/>
  <c r="AJ456" i="3"/>
  <c r="AI456" i="3"/>
  <c r="AH456" i="3"/>
  <c r="AA456" i="3"/>
  <c r="Z456" i="3"/>
  <c r="Y456" i="3"/>
  <c r="W456" i="3"/>
  <c r="V456" i="3"/>
  <c r="AJ455" i="3"/>
  <c r="AI455" i="3"/>
  <c r="AH455" i="3"/>
  <c r="AA455" i="3"/>
  <c r="Z455" i="3"/>
  <c r="Y455" i="3"/>
  <c r="W455" i="3"/>
  <c r="V455" i="3"/>
  <c r="AJ454" i="3"/>
  <c r="AI454" i="3"/>
  <c r="AH454" i="3"/>
  <c r="AA454" i="3"/>
  <c r="Z454" i="3"/>
  <c r="Y454" i="3"/>
  <c r="W454" i="3"/>
  <c r="V454" i="3"/>
  <c r="AJ453" i="3"/>
  <c r="AI453" i="3"/>
  <c r="AH453" i="3"/>
  <c r="AJ452" i="3"/>
  <c r="AI452" i="3"/>
  <c r="AH452" i="3"/>
  <c r="AE452" i="3"/>
  <c r="AD452" i="3"/>
  <c r="AC452" i="3"/>
  <c r="AB452" i="3"/>
  <c r="AA452" i="3"/>
  <c r="Z452" i="3"/>
  <c r="Y452" i="3"/>
  <c r="X452" i="3"/>
  <c r="W452" i="3"/>
  <c r="V452" i="3"/>
  <c r="U452" i="3"/>
  <c r="T452" i="3"/>
  <c r="S452" i="3"/>
  <c r="R452" i="3"/>
  <c r="Q452" i="3"/>
  <c r="P452" i="3"/>
  <c r="O452" i="3"/>
  <c r="N452" i="3"/>
  <c r="M452" i="3"/>
  <c r="L452" i="3"/>
  <c r="K452" i="3"/>
  <c r="J452" i="3"/>
  <c r="I452" i="3"/>
  <c r="AJ451" i="3"/>
  <c r="AI451" i="3"/>
  <c r="AH451" i="3"/>
  <c r="AE451" i="3"/>
  <c r="AD451" i="3"/>
  <c r="AC451" i="3"/>
  <c r="AB451" i="3"/>
  <c r="AA451" i="3"/>
  <c r="Z451" i="3"/>
  <c r="Y451" i="3"/>
  <c r="X451" i="3"/>
  <c r="W451" i="3"/>
  <c r="V451" i="3"/>
  <c r="U451" i="3"/>
  <c r="T451" i="3"/>
  <c r="S451" i="3"/>
  <c r="R451" i="3"/>
  <c r="Q451" i="3"/>
  <c r="P451" i="3"/>
  <c r="O451" i="3"/>
  <c r="N451" i="3"/>
  <c r="M451" i="3"/>
  <c r="L451" i="3"/>
  <c r="K451" i="3"/>
  <c r="J451" i="3"/>
  <c r="I451" i="3"/>
  <c r="AJ450" i="3"/>
  <c r="AI450" i="3"/>
  <c r="AH450" i="3"/>
  <c r="AA450" i="3"/>
  <c r="Y450" i="3"/>
  <c r="W450" i="3"/>
  <c r="V450" i="3"/>
  <c r="AJ449" i="3"/>
  <c r="AI449" i="3"/>
  <c r="AH449" i="3"/>
  <c r="AE449" i="3"/>
  <c r="AD449" i="3"/>
  <c r="V449" i="3"/>
  <c r="AJ448" i="3"/>
  <c r="AI448" i="3"/>
  <c r="AH448" i="3"/>
  <c r="AD448" i="3"/>
  <c r="AC448" i="3"/>
  <c r="AB448" i="3"/>
  <c r="AA448" i="3"/>
  <c r="Z448" i="3"/>
  <c r="Y448" i="3"/>
  <c r="X448" i="3"/>
  <c r="W448" i="3"/>
  <c r="V448" i="3"/>
  <c r="U448" i="3"/>
  <c r="T448" i="3"/>
  <c r="S448" i="3"/>
  <c r="R448" i="3"/>
  <c r="Q448" i="3"/>
  <c r="P448" i="3"/>
  <c r="O448" i="3"/>
  <c r="N448" i="3"/>
  <c r="M448" i="3"/>
  <c r="L448" i="3"/>
  <c r="K448" i="3"/>
  <c r="J448" i="3"/>
  <c r="I448" i="3"/>
  <c r="AJ447" i="3"/>
  <c r="AI447" i="3"/>
  <c r="AH447" i="3"/>
  <c r="Y447" i="3"/>
  <c r="W447" i="3"/>
  <c r="V447" i="3"/>
  <c r="AJ446" i="3"/>
  <c r="AI446" i="3"/>
  <c r="AH446" i="3"/>
  <c r="Y446" i="3"/>
  <c r="X446" i="3"/>
  <c r="W446" i="3"/>
  <c r="V446" i="3"/>
  <c r="J446" i="3"/>
  <c r="I446" i="3"/>
  <c r="AJ445" i="3"/>
  <c r="AI445" i="3"/>
  <c r="AH445" i="3"/>
  <c r="Y445" i="3"/>
  <c r="W445" i="3"/>
  <c r="V445" i="3"/>
  <c r="AJ444" i="3"/>
  <c r="AI444" i="3"/>
  <c r="AH444" i="3"/>
  <c r="Y444" i="3"/>
  <c r="W444" i="3"/>
  <c r="V444" i="3"/>
  <c r="AJ443" i="3"/>
  <c r="AI443" i="3"/>
  <c r="AH443" i="3"/>
  <c r="AC443" i="3"/>
  <c r="AB443" i="3"/>
  <c r="AA443" i="3"/>
  <c r="Y443" i="3"/>
  <c r="X443" i="3"/>
  <c r="W443" i="3"/>
  <c r="V443" i="3"/>
  <c r="U443" i="3"/>
  <c r="T443" i="3"/>
  <c r="S443" i="3"/>
  <c r="R443" i="3"/>
  <c r="Q443" i="3"/>
  <c r="P443" i="3"/>
  <c r="O443" i="3"/>
  <c r="N443" i="3"/>
  <c r="M443" i="3"/>
  <c r="L443" i="3"/>
  <c r="K443" i="3"/>
  <c r="J443" i="3"/>
  <c r="I443" i="3"/>
  <c r="AJ442" i="3"/>
  <c r="AI442" i="3"/>
  <c r="AH442" i="3"/>
  <c r="V442" i="3"/>
  <c r="AJ441" i="3"/>
  <c r="AI441" i="3"/>
  <c r="AH441" i="3"/>
  <c r="AC441" i="3"/>
  <c r="AB441" i="3"/>
  <c r="AA441" i="3"/>
  <c r="Z441" i="3"/>
  <c r="Y441" i="3"/>
  <c r="X441" i="3"/>
  <c r="W441" i="3"/>
  <c r="V441" i="3"/>
  <c r="U441" i="3"/>
  <c r="T441" i="3"/>
  <c r="S441" i="3"/>
  <c r="R441" i="3"/>
  <c r="Q441" i="3"/>
  <c r="P441" i="3"/>
  <c r="O441" i="3"/>
  <c r="N441" i="3"/>
  <c r="M441" i="3"/>
  <c r="L441" i="3"/>
  <c r="K441" i="3"/>
  <c r="J441" i="3"/>
  <c r="I441" i="3"/>
  <c r="AJ440" i="3"/>
  <c r="AI440" i="3"/>
  <c r="AH440" i="3"/>
  <c r="AD440" i="3"/>
  <c r="AC440" i="3"/>
  <c r="AB440" i="3"/>
  <c r="AA440" i="3"/>
  <c r="Z440" i="3"/>
  <c r="Y440" i="3"/>
  <c r="X440" i="3"/>
  <c r="W440" i="3"/>
  <c r="V440" i="3"/>
  <c r="U440" i="3"/>
  <c r="T440" i="3"/>
  <c r="S440" i="3"/>
  <c r="R440" i="3"/>
  <c r="Q440" i="3"/>
  <c r="P440" i="3"/>
  <c r="O440" i="3"/>
  <c r="N440" i="3"/>
  <c r="M440" i="3"/>
  <c r="L440" i="3"/>
  <c r="K440" i="3"/>
  <c r="J440" i="3"/>
  <c r="I440" i="3"/>
  <c r="AJ439" i="3"/>
  <c r="AI439" i="3"/>
  <c r="AH439" i="3"/>
  <c r="AC439" i="3"/>
  <c r="AB439" i="3"/>
  <c r="AA439" i="3"/>
  <c r="Z439" i="3"/>
  <c r="Y439" i="3"/>
  <c r="X439" i="3"/>
  <c r="W439" i="3"/>
  <c r="V439" i="3"/>
  <c r="U439" i="3"/>
  <c r="T439" i="3"/>
  <c r="S439" i="3"/>
  <c r="R439" i="3"/>
  <c r="Q439" i="3"/>
  <c r="P439" i="3"/>
  <c r="O439" i="3"/>
  <c r="N439" i="3"/>
  <c r="M439" i="3"/>
  <c r="L439" i="3"/>
  <c r="K439" i="3"/>
  <c r="J439" i="3"/>
  <c r="I439" i="3"/>
  <c r="AJ438" i="3"/>
  <c r="AI438" i="3"/>
  <c r="AH438" i="3"/>
  <c r="AA438" i="3"/>
  <c r="Y438" i="3"/>
  <c r="W438" i="3"/>
  <c r="V438" i="3"/>
  <c r="I438" i="3"/>
  <c r="AJ437" i="3"/>
  <c r="AI437" i="3"/>
  <c r="AH437" i="3"/>
  <c r="AJ436" i="3"/>
  <c r="AI436" i="3"/>
  <c r="AH436" i="3"/>
  <c r="AE436" i="3"/>
  <c r="AD436" i="3"/>
  <c r="AC436" i="3"/>
  <c r="AB436" i="3"/>
  <c r="AA436" i="3"/>
  <c r="Z436" i="3"/>
  <c r="Y436" i="3"/>
  <c r="X436" i="3"/>
  <c r="W436" i="3"/>
  <c r="V436" i="3"/>
  <c r="U436" i="3"/>
  <c r="T436" i="3"/>
  <c r="S436" i="3"/>
  <c r="R436" i="3"/>
  <c r="Q436" i="3"/>
  <c r="P436" i="3"/>
  <c r="O436" i="3"/>
  <c r="N436" i="3"/>
  <c r="M436" i="3"/>
  <c r="L436" i="3"/>
  <c r="K436" i="3"/>
  <c r="J436" i="3"/>
  <c r="I436" i="3"/>
  <c r="AJ435" i="3"/>
  <c r="AI435" i="3"/>
  <c r="AH435" i="3"/>
  <c r="Y435" i="3"/>
  <c r="W435" i="3"/>
  <c r="V435" i="3"/>
  <c r="AJ434" i="3"/>
  <c r="AI434" i="3"/>
  <c r="AH434" i="3"/>
  <c r="AJ433" i="3"/>
  <c r="AI433" i="3"/>
  <c r="AH433" i="3"/>
  <c r="Y433" i="3"/>
  <c r="W433" i="3"/>
  <c r="V433" i="3"/>
  <c r="AJ432" i="3"/>
  <c r="AI432" i="3"/>
  <c r="AH432" i="3"/>
  <c r="Y432" i="3"/>
  <c r="W432" i="3"/>
  <c r="V432" i="3"/>
  <c r="AJ431" i="3"/>
  <c r="AI431" i="3"/>
  <c r="AH431" i="3"/>
  <c r="Z431" i="3"/>
  <c r="Y431" i="3"/>
  <c r="W431" i="3"/>
  <c r="V431" i="3"/>
  <c r="AJ430" i="3"/>
  <c r="AI430" i="3"/>
  <c r="AH430" i="3"/>
  <c r="Y430" i="3"/>
  <c r="W430" i="3"/>
  <c r="V430" i="3"/>
  <c r="AJ429" i="3"/>
  <c r="AI429" i="3"/>
  <c r="AH429" i="3"/>
  <c r="Y429" i="3"/>
  <c r="W429" i="3"/>
  <c r="V429" i="3"/>
  <c r="AJ428" i="3"/>
  <c r="AI428" i="3"/>
  <c r="AH428" i="3"/>
  <c r="Y428" i="3"/>
  <c r="W428" i="3"/>
  <c r="V428" i="3"/>
  <c r="AJ427" i="3"/>
  <c r="AI427" i="3"/>
  <c r="AH427" i="3"/>
  <c r="AJ426" i="3"/>
  <c r="AI426" i="3"/>
  <c r="AH426" i="3"/>
  <c r="AA426" i="3"/>
  <c r="Y426" i="3"/>
  <c r="W426" i="3"/>
  <c r="V426" i="3"/>
  <c r="I426" i="3"/>
  <c r="AJ425" i="3"/>
  <c r="AI425" i="3"/>
  <c r="AH425" i="3"/>
  <c r="AA425" i="3"/>
  <c r="Y425" i="3"/>
  <c r="W425" i="3"/>
  <c r="V425" i="3"/>
  <c r="M425" i="3"/>
  <c r="L425" i="3"/>
  <c r="AJ424" i="3"/>
  <c r="AI424" i="3"/>
  <c r="AH424" i="3"/>
  <c r="AA424" i="3"/>
  <c r="Y424" i="3"/>
  <c r="W424" i="3"/>
  <c r="V424" i="3"/>
  <c r="M424" i="3"/>
  <c r="L424" i="3"/>
  <c r="AJ423" i="3"/>
  <c r="AI423" i="3"/>
  <c r="AH423" i="3"/>
  <c r="AA423" i="3"/>
  <c r="Z423" i="3"/>
  <c r="Y423" i="3"/>
  <c r="W423" i="3"/>
  <c r="V423" i="3"/>
  <c r="AJ422" i="3"/>
  <c r="AI422" i="3"/>
  <c r="AH422" i="3"/>
  <c r="AA422" i="3"/>
  <c r="Y422" i="3"/>
  <c r="W422" i="3"/>
  <c r="V422" i="3"/>
  <c r="AJ421" i="3"/>
  <c r="AI421" i="3"/>
  <c r="AH421" i="3"/>
  <c r="AA421" i="3"/>
  <c r="Y421" i="3"/>
  <c r="W421" i="3"/>
  <c r="V421" i="3"/>
  <c r="AJ420" i="3"/>
  <c r="AI420" i="3"/>
  <c r="AH420" i="3"/>
  <c r="AA420" i="3"/>
  <c r="Z420" i="3"/>
  <c r="Y420" i="3"/>
  <c r="W420" i="3"/>
  <c r="V420" i="3"/>
  <c r="AJ419" i="3"/>
  <c r="AI419" i="3"/>
  <c r="AH419" i="3"/>
  <c r="AA419" i="3"/>
  <c r="Y419" i="3"/>
  <c r="W419" i="3"/>
  <c r="V419" i="3"/>
  <c r="M419" i="3"/>
  <c r="L419" i="3"/>
  <c r="AJ418" i="3"/>
  <c r="AI418" i="3"/>
  <c r="AH418" i="3"/>
  <c r="AA418" i="3"/>
  <c r="Z418" i="3"/>
  <c r="Y418" i="3"/>
  <c r="W418" i="3"/>
  <c r="V418" i="3"/>
  <c r="AJ417" i="3"/>
  <c r="AI417" i="3"/>
  <c r="AH417" i="3"/>
  <c r="AA417" i="3"/>
  <c r="Z417" i="3"/>
  <c r="Y417" i="3"/>
  <c r="W417" i="3"/>
  <c r="V417" i="3"/>
  <c r="AJ416" i="3"/>
  <c r="AI416" i="3"/>
  <c r="AH416" i="3"/>
  <c r="AA416" i="3"/>
  <c r="Z416" i="3"/>
  <c r="Y416" i="3"/>
  <c r="W416" i="3"/>
  <c r="V416" i="3"/>
  <c r="AJ415" i="3"/>
  <c r="AI415" i="3"/>
  <c r="AH415" i="3"/>
  <c r="AA415" i="3"/>
  <c r="Z415" i="3"/>
  <c r="Y415" i="3"/>
  <c r="W415" i="3"/>
  <c r="V415" i="3"/>
  <c r="AJ414" i="3"/>
  <c r="AI414" i="3"/>
  <c r="AH414" i="3"/>
  <c r="AA414" i="3"/>
  <c r="Z414" i="3"/>
  <c r="Y414" i="3"/>
  <c r="W414" i="3"/>
  <c r="V414" i="3"/>
  <c r="AJ413" i="3"/>
  <c r="AI413" i="3"/>
  <c r="AH413" i="3"/>
  <c r="AJ412" i="3"/>
  <c r="AI412" i="3"/>
  <c r="AH412" i="3"/>
  <c r="AD412" i="3"/>
  <c r="AC412" i="3"/>
  <c r="AB412" i="3"/>
  <c r="AA412" i="3"/>
  <c r="Z412" i="3"/>
  <c r="Y412" i="3"/>
  <c r="X412" i="3"/>
  <c r="W412" i="3"/>
  <c r="V412" i="3"/>
  <c r="U412" i="3"/>
  <c r="T412" i="3"/>
  <c r="S412" i="3"/>
  <c r="R412" i="3"/>
  <c r="Q412" i="3"/>
  <c r="P412" i="3"/>
  <c r="O412" i="3"/>
  <c r="N412" i="3"/>
  <c r="M412" i="3"/>
  <c r="L412" i="3"/>
  <c r="K412" i="3"/>
  <c r="J412" i="3"/>
  <c r="I412" i="3"/>
  <c r="AJ411" i="3"/>
  <c r="AI411" i="3"/>
  <c r="AH411" i="3"/>
  <c r="AD411" i="3"/>
  <c r="AC411" i="3"/>
  <c r="AB411" i="3"/>
  <c r="AA411" i="3"/>
  <c r="Z411" i="3"/>
  <c r="Y411" i="3"/>
  <c r="X411" i="3"/>
  <c r="W411" i="3"/>
  <c r="V411" i="3"/>
  <c r="U411" i="3"/>
  <c r="T411" i="3"/>
  <c r="S411" i="3"/>
  <c r="R411" i="3"/>
  <c r="Q411" i="3"/>
  <c r="P411" i="3"/>
  <c r="O411" i="3"/>
  <c r="N411" i="3"/>
  <c r="M411" i="3"/>
  <c r="L411" i="3"/>
  <c r="K411" i="3"/>
  <c r="J411" i="3"/>
  <c r="I411" i="3"/>
  <c r="AJ410" i="3"/>
  <c r="AI410" i="3"/>
  <c r="AH410" i="3"/>
  <c r="AA410" i="3"/>
  <c r="Y410" i="3"/>
  <c r="W410" i="3"/>
  <c r="V410" i="3"/>
  <c r="M410" i="3"/>
  <c r="L410" i="3"/>
  <c r="AJ409" i="3"/>
  <c r="AI409" i="3"/>
  <c r="AH409" i="3"/>
  <c r="AA409" i="3"/>
  <c r="Y409" i="3"/>
  <c r="W409" i="3"/>
  <c r="V409" i="3"/>
  <c r="M409" i="3"/>
  <c r="L409" i="3"/>
  <c r="AJ408" i="3"/>
  <c r="AI408" i="3"/>
  <c r="AH408" i="3"/>
  <c r="AJ407" i="3"/>
  <c r="AI407" i="3"/>
  <c r="AH407" i="3"/>
  <c r="AC407" i="3"/>
  <c r="AB407" i="3"/>
  <c r="AA407" i="3"/>
  <c r="Z407" i="3"/>
  <c r="Y407" i="3"/>
  <c r="X407" i="3"/>
  <c r="W407" i="3"/>
  <c r="V407" i="3"/>
  <c r="U407" i="3"/>
  <c r="T407" i="3"/>
  <c r="S407" i="3"/>
  <c r="R407" i="3"/>
  <c r="Q407" i="3"/>
  <c r="P407" i="3"/>
  <c r="O407" i="3"/>
  <c r="N407" i="3"/>
  <c r="M407" i="3"/>
  <c r="L407" i="3"/>
  <c r="K407" i="3"/>
  <c r="J407" i="3"/>
  <c r="I407" i="3"/>
  <c r="AJ406" i="3"/>
  <c r="AI406" i="3"/>
  <c r="AH406" i="3"/>
  <c r="AJ405" i="3"/>
  <c r="AI405" i="3"/>
  <c r="AH405" i="3"/>
  <c r="Y405" i="3"/>
  <c r="W405" i="3"/>
  <c r="V405" i="3"/>
  <c r="AJ404" i="3"/>
  <c r="AI404" i="3"/>
  <c r="AH404" i="3"/>
  <c r="Y404" i="3"/>
  <c r="W404" i="3"/>
  <c r="V404" i="3"/>
  <c r="AJ403" i="3"/>
  <c r="AI403" i="3"/>
  <c r="AH403" i="3"/>
  <c r="AA403" i="3"/>
  <c r="Y403" i="3"/>
  <c r="W403" i="3"/>
  <c r="V403" i="3"/>
  <c r="AJ402" i="3"/>
  <c r="AI402" i="3"/>
  <c r="AH402" i="3"/>
  <c r="V402" i="3"/>
  <c r="AJ401" i="3"/>
  <c r="AI401" i="3"/>
  <c r="AH401" i="3"/>
  <c r="AC401" i="3"/>
  <c r="AB401" i="3"/>
  <c r="AA401" i="3"/>
  <c r="Z401" i="3"/>
  <c r="Y401" i="3"/>
  <c r="X401" i="3"/>
  <c r="W401" i="3"/>
  <c r="V401" i="3"/>
  <c r="U401" i="3"/>
  <c r="T401" i="3"/>
  <c r="S401" i="3"/>
  <c r="R401" i="3"/>
  <c r="Q401" i="3"/>
  <c r="P401" i="3"/>
  <c r="O401" i="3"/>
  <c r="N401" i="3"/>
  <c r="M401" i="3"/>
  <c r="L401" i="3"/>
  <c r="K401" i="3"/>
  <c r="J401" i="3"/>
  <c r="I401" i="3"/>
  <c r="AJ400" i="3"/>
  <c r="AI400" i="3"/>
  <c r="AH400" i="3"/>
  <c r="AC400" i="3"/>
  <c r="AB400" i="3"/>
  <c r="AA400" i="3"/>
  <c r="Z400" i="3"/>
  <c r="Y400" i="3"/>
  <c r="X400" i="3"/>
  <c r="W400" i="3"/>
  <c r="V400" i="3"/>
  <c r="U400" i="3"/>
  <c r="T400" i="3"/>
  <c r="S400" i="3"/>
  <c r="R400" i="3"/>
  <c r="Q400" i="3"/>
  <c r="P400" i="3"/>
  <c r="O400" i="3"/>
  <c r="N400" i="3"/>
  <c r="M400" i="3"/>
  <c r="L400" i="3"/>
  <c r="K400" i="3"/>
  <c r="J400" i="3"/>
  <c r="I400" i="3"/>
  <c r="AJ399" i="3"/>
  <c r="AI399" i="3"/>
  <c r="AH399" i="3"/>
  <c r="AC399" i="3"/>
  <c r="AB399" i="3"/>
  <c r="AA399" i="3"/>
  <c r="Z399" i="3"/>
  <c r="Y399" i="3"/>
  <c r="X399" i="3"/>
  <c r="W399" i="3"/>
  <c r="V399" i="3"/>
  <c r="U399" i="3"/>
  <c r="T399" i="3"/>
  <c r="S399" i="3"/>
  <c r="R399" i="3"/>
  <c r="Q399" i="3"/>
  <c r="P399" i="3"/>
  <c r="O399" i="3"/>
  <c r="N399" i="3"/>
  <c r="M399" i="3"/>
  <c r="L399" i="3"/>
  <c r="K399" i="3"/>
  <c r="J399" i="3"/>
  <c r="I399" i="3"/>
  <c r="AJ398" i="3"/>
  <c r="AI398" i="3"/>
  <c r="AH398" i="3"/>
  <c r="AA398" i="3"/>
  <c r="Y398" i="3"/>
  <c r="W398" i="3"/>
  <c r="V398" i="3"/>
  <c r="AJ397" i="3"/>
  <c r="AI397" i="3"/>
  <c r="AH397" i="3"/>
  <c r="AC397" i="3"/>
  <c r="AB397" i="3"/>
  <c r="AA397" i="3"/>
  <c r="Y397" i="3"/>
  <c r="X397" i="3"/>
  <c r="W397" i="3"/>
  <c r="V397" i="3"/>
  <c r="U397" i="3"/>
  <c r="T397" i="3"/>
  <c r="S397" i="3"/>
  <c r="R397" i="3"/>
  <c r="Q397" i="3"/>
  <c r="P397" i="3"/>
  <c r="O397" i="3"/>
  <c r="N397" i="3"/>
  <c r="M397" i="3"/>
  <c r="L397" i="3"/>
  <c r="K397" i="3"/>
  <c r="J397" i="3"/>
  <c r="I397" i="3"/>
  <c r="AJ396" i="3"/>
  <c r="AI396" i="3"/>
  <c r="AH396" i="3"/>
  <c r="AJ395" i="3"/>
  <c r="AI395" i="3"/>
  <c r="AH395" i="3"/>
  <c r="AE395" i="3"/>
  <c r="AD395" i="3"/>
  <c r="AC395" i="3"/>
  <c r="AB395" i="3"/>
  <c r="AA395" i="3"/>
  <c r="Z395" i="3"/>
  <c r="Y395" i="3"/>
  <c r="X395" i="3"/>
  <c r="W395" i="3"/>
  <c r="V395" i="3"/>
  <c r="U395" i="3"/>
  <c r="T395" i="3"/>
  <c r="S395" i="3"/>
  <c r="R395" i="3"/>
  <c r="Q395" i="3"/>
  <c r="P395" i="3"/>
  <c r="O395" i="3"/>
  <c r="N395" i="3"/>
  <c r="M395" i="3"/>
  <c r="L395" i="3"/>
  <c r="K395" i="3"/>
  <c r="J395" i="3"/>
  <c r="I395" i="3"/>
  <c r="AJ394" i="3"/>
  <c r="AI394" i="3"/>
  <c r="AH394" i="3"/>
  <c r="AA394" i="3"/>
  <c r="Y394" i="3"/>
  <c r="W394" i="3"/>
  <c r="V394" i="3"/>
  <c r="M394" i="3"/>
  <c r="L394" i="3"/>
  <c r="AJ393" i="3"/>
  <c r="AI393" i="3"/>
  <c r="AH393" i="3"/>
  <c r="AJ392" i="3"/>
  <c r="AI392" i="3"/>
  <c r="AH392" i="3"/>
  <c r="AE392" i="3"/>
  <c r="AD392" i="3"/>
  <c r="AC392" i="3"/>
  <c r="AB392" i="3"/>
  <c r="AA392" i="3"/>
  <c r="Z392" i="3"/>
  <c r="Y392" i="3"/>
  <c r="X392" i="3"/>
  <c r="W392" i="3"/>
  <c r="V392" i="3"/>
  <c r="U392" i="3"/>
  <c r="T392" i="3"/>
  <c r="S392" i="3"/>
  <c r="R392" i="3"/>
  <c r="Q392" i="3"/>
  <c r="P392" i="3"/>
  <c r="O392" i="3"/>
  <c r="N392" i="3"/>
  <c r="M392" i="3"/>
  <c r="L392" i="3"/>
  <c r="K392" i="3"/>
  <c r="J392" i="3"/>
  <c r="I392" i="3"/>
  <c r="AJ391" i="3"/>
  <c r="AI391" i="3"/>
  <c r="AH391" i="3"/>
  <c r="AA391" i="3"/>
  <c r="Y391" i="3"/>
  <c r="W391" i="3"/>
  <c r="V391" i="3"/>
  <c r="AJ390" i="3"/>
  <c r="AI390" i="3"/>
  <c r="AH390" i="3"/>
  <c r="AA390" i="3"/>
  <c r="Y390" i="3"/>
  <c r="W390" i="3"/>
  <c r="V390" i="3"/>
  <c r="AJ389" i="3"/>
  <c r="AI389" i="3"/>
  <c r="AH389" i="3"/>
  <c r="AA389" i="3"/>
  <c r="Y389" i="3"/>
  <c r="W389" i="3"/>
  <c r="V389" i="3"/>
  <c r="AJ388" i="3"/>
  <c r="AI388" i="3"/>
  <c r="AH388" i="3"/>
  <c r="AA388" i="3"/>
  <c r="Y388" i="3"/>
  <c r="W388" i="3"/>
  <c r="V388" i="3"/>
  <c r="AJ387" i="3"/>
  <c r="AI387" i="3"/>
  <c r="AH387" i="3"/>
  <c r="AA387" i="3"/>
  <c r="Y387" i="3"/>
  <c r="W387" i="3"/>
  <c r="V387" i="3"/>
  <c r="AJ386" i="3"/>
  <c r="AI386" i="3"/>
  <c r="AH386" i="3"/>
  <c r="AA386" i="3"/>
  <c r="Y386" i="3"/>
  <c r="W386" i="3"/>
  <c r="V386" i="3"/>
  <c r="AJ385" i="3"/>
  <c r="AI385" i="3"/>
  <c r="AH385" i="3"/>
  <c r="AA385" i="3"/>
  <c r="Y385" i="3"/>
  <c r="W385" i="3"/>
  <c r="V385" i="3"/>
  <c r="AJ384" i="3"/>
  <c r="AI384" i="3"/>
  <c r="AH384" i="3"/>
  <c r="AA384" i="3"/>
  <c r="Y384" i="3"/>
  <c r="W384" i="3"/>
  <c r="V384" i="3"/>
  <c r="AJ383" i="3"/>
  <c r="AI383" i="3"/>
  <c r="AH383" i="3"/>
  <c r="AC383" i="3"/>
  <c r="AB383" i="3"/>
  <c r="AA383" i="3"/>
  <c r="Y383" i="3"/>
  <c r="X383" i="3"/>
  <c r="W383" i="3"/>
  <c r="V383" i="3"/>
  <c r="U383" i="3"/>
  <c r="T383" i="3"/>
  <c r="S383" i="3"/>
  <c r="R383" i="3"/>
  <c r="Q383" i="3"/>
  <c r="P383" i="3"/>
  <c r="O383" i="3"/>
  <c r="N383" i="3"/>
  <c r="M383" i="3"/>
  <c r="L383" i="3"/>
  <c r="K383" i="3"/>
  <c r="J383" i="3"/>
  <c r="I383" i="3"/>
  <c r="AJ382" i="3"/>
  <c r="AI382" i="3"/>
  <c r="AH382" i="3"/>
  <c r="AJ381" i="3"/>
  <c r="AI381" i="3"/>
  <c r="AH381" i="3"/>
  <c r="AC381" i="3"/>
  <c r="AB381" i="3"/>
  <c r="AA381" i="3"/>
  <c r="Z381" i="3"/>
  <c r="Y381" i="3"/>
  <c r="X381" i="3"/>
  <c r="W381" i="3"/>
  <c r="V381" i="3"/>
  <c r="U381" i="3"/>
  <c r="T381" i="3"/>
  <c r="S381" i="3"/>
  <c r="R381" i="3"/>
  <c r="Q381" i="3"/>
  <c r="P381" i="3"/>
  <c r="O381" i="3"/>
  <c r="N381" i="3"/>
  <c r="M381" i="3"/>
  <c r="L381" i="3"/>
  <c r="K381" i="3"/>
  <c r="J381" i="3"/>
  <c r="I381" i="3"/>
  <c r="AJ380" i="3"/>
  <c r="AI380" i="3"/>
  <c r="AH380" i="3"/>
  <c r="AA380" i="3"/>
  <c r="Y380" i="3"/>
  <c r="W380" i="3"/>
  <c r="V380" i="3"/>
  <c r="I380" i="3"/>
  <c r="AJ379" i="3"/>
  <c r="AI379" i="3"/>
  <c r="AH379" i="3"/>
  <c r="AA379" i="3"/>
  <c r="Y379" i="3"/>
  <c r="W379" i="3"/>
  <c r="V379" i="3"/>
  <c r="I379" i="3"/>
  <c r="AJ378" i="3"/>
  <c r="AI378" i="3"/>
  <c r="AH378" i="3"/>
  <c r="AA378" i="3"/>
  <c r="Y378" i="3"/>
  <c r="W378" i="3"/>
  <c r="V378" i="3"/>
  <c r="I378" i="3"/>
  <c r="AJ377" i="3"/>
  <c r="AI377" i="3"/>
  <c r="AH377" i="3"/>
  <c r="AA377" i="3"/>
  <c r="Y377" i="3"/>
  <c r="W377" i="3"/>
  <c r="V377" i="3"/>
  <c r="I377" i="3"/>
  <c r="AJ376" i="3"/>
  <c r="AI376" i="3"/>
  <c r="AH376" i="3"/>
  <c r="AA376" i="3"/>
  <c r="Y376" i="3"/>
  <c r="W376" i="3"/>
  <c r="V376" i="3"/>
  <c r="I376" i="3"/>
  <c r="AJ375" i="3"/>
  <c r="AI375" i="3"/>
  <c r="AH375" i="3"/>
  <c r="AA375" i="3"/>
  <c r="Y375" i="3"/>
  <c r="W375" i="3"/>
  <c r="V375" i="3"/>
  <c r="I375" i="3"/>
  <c r="AJ374" i="3"/>
  <c r="AI374" i="3"/>
  <c r="AH374" i="3"/>
  <c r="AA374" i="3"/>
  <c r="Y374" i="3"/>
  <c r="W374" i="3"/>
  <c r="V374" i="3"/>
  <c r="I374" i="3"/>
  <c r="AJ373" i="3"/>
  <c r="AI373" i="3"/>
  <c r="AH373" i="3"/>
  <c r="AA373" i="3"/>
  <c r="Y373" i="3"/>
  <c r="W373" i="3"/>
  <c r="V373" i="3"/>
  <c r="I373" i="3"/>
  <c r="AJ372" i="3"/>
  <c r="AI372" i="3"/>
  <c r="AH372" i="3"/>
  <c r="AA372" i="3"/>
  <c r="Y372" i="3"/>
  <c r="W372" i="3"/>
  <c r="V372" i="3"/>
  <c r="I372" i="3"/>
  <c r="AJ371" i="3"/>
  <c r="AI371" i="3"/>
  <c r="AH371" i="3"/>
  <c r="AA371" i="3"/>
  <c r="Y371" i="3"/>
  <c r="W371" i="3"/>
  <c r="V371" i="3"/>
  <c r="I371" i="3"/>
  <c r="AJ370" i="3"/>
  <c r="AI370" i="3"/>
  <c r="AH370" i="3"/>
  <c r="AA370" i="3"/>
  <c r="Y370" i="3"/>
  <c r="W370" i="3"/>
  <c r="V370" i="3"/>
  <c r="I370" i="3"/>
  <c r="AJ369" i="3"/>
  <c r="AI369" i="3"/>
  <c r="AH369" i="3"/>
  <c r="AA369" i="3"/>
  <c r="Y369" i="3"/>
  <c r="W369" i="3"/>
  <c r="V369" i="3"/>
  <c r="I369" i="3"/>
  <c r="AJ368" i="3"/>
  <c r="AI368" i="3"/>
  <c r="AH368" i="3"/>
  <c r="AA368" i="3"/>
  <c r="Y368" i="3"/>
  <c r="W368" i="3"/>
  <c r="V368" i="3"/>
  <c r="I368" i="3"/>
  <c r="AJ367" i="3"/>
  <c r="AI367" i="3"/>
  <c r="AH367" i="3"/>
  <c r="AA367" i="3"/>
  <c r="Y367" i="3"/>
  <c r="W367" i="3"/>
  <c r="V367" i="3"/>
  <c r="I367" i="3"/>
  <c r="AJ366" i="3"/>
  <c r="AI366" i="3"/>
  <c r="AH366" i="3"/>
  <c r="AA366" i="3"/>
  <c r="Y366" i="3"/>
  <c r="W366" i="3"/>
  <c r="V366" i="3"/>
  <c r="AJ365" i="3"/>
  <c r="AI365" i="3"/>
  <c r="AH365" i="3"/>
  <c r="AE365" i="3"/>
  <c r="AD365" i="3"/>
  <c r="AC365" i="3"/>
  <c r="AB365" i="3"/>
  <c r="AA365" i="3"/>
  <c r="Y365" i="3"/>
  <c r="X365" i="3"/>
  <c r="W365" i="3"/>
  <c r="V365" i="3"/>
  <c r="U365" i="3"/>
  <c r="T365" i="3"/>
  <c r="S365" i="3"/>
  <c r="R365" i="3"/>
  <c r="Q365" i="3"/>
  <c r="P365" i="3"/>
  <c r="O365" i="3"/>
  <c r="N365" i="3"/>
  <c r="M365" i="3"/>
  <c r="L365" i="3"/>
  <c r="K365" i="3"/>
  <c r="J365" i="3"/>
  <c r="I365" i="3"/>
  <c r="AJ364" i="3"/>
  <c r="AI364" i="3"/>
  <c r="AH364" i="3"/>
  <c r="AA364" i="3"/>
  <c r="Y364" i="3"/>
  <c r="W364" i="3"/>
  <c r="V364" i="3"/>
  <c r="I364" i="3"/>
  <c r="AJ363" i="3"/>
  <c r="AI363" i="3"/>
  <c r="AH363" i="3"/>
  <c r="AA363" i="3"/>
  <c r="Y363" i="3"/>
  <c r="W363" i="3"/>
  <c r="V363" i="3"/>
  <c r="I363" i="3"/>
  <c r="AJ362" i="3"/>
  <c r="AI362" i="3"/>
  <c r="AH362" i="3"/>
  <c r="AA362" i="3"/>
  <c r="Y362" i="3"/>
  <c r="W362" i="3"/>
  <c r="V362" i="3"/>
  <c r="I362" i="3"/>
  <c r="AJ361" i="3"/>
  <c r="AI361" i="3"/>
  <c r="AH361" i="3"/>
  <c r="AA361" i="3"/>
  <c r="Y361" i="3"/>
  <c r="W361" i="3"/>
  <c r="V361" i="3"/>
  <c r="I361" i="3"/>
  <c r="AJ360" i="3"/>
  <c r="AI360" i="3"/>
  <c r="AH360" i="3"/>
  <c r="AA360" i="3"/>
  <c r="Y360" i="3"/>
  <c r="W360" i="3"/>
  <c r="V360" i="3"/>
  <c r="I360" i="3"/>
  <c r="AJ359" i="3"/>
  <c r="AI359" i="3"/>
  <c r="AH359" i="3"/>
  <c r="AA359" i="3"/>
  <c r="Y359" i="3"/>
  <c r="W359" i="3"/>
  <c r="V359" i="3"/>
  <c r="I359" i="3"/>
  <c r="AJ358" i="3"/>
  <c r="AI358" i="3"/>
  <c r="AH358" i="3"/>
  <c r="AA358" i="3"/>
  <c r="Y358" i="3"/>
  <c r="W358" i="3"/>
  <c r="V358" i="3"/>
  <c r="I358" i="3"/>
  <c r="AJ357" i="3"/>
  <c r="AI357" i="3"/>
  <c r="AH357" i="3"/>
  <c r="AA357" i="3"/>
  <c r="Y357" i="3"/>
  <c r="W357" i="3"/>
  <c r="V357" i="3"/>
  <c r="I357" i="3"/>
  <c r="AJ356" i="3"/>
  <c r="AI356" i="3"/>
  <c r="AH356" i="3"/>
  <c r="AA356" i="3"/>
  <c r="Y356" i="3"/>
  <c r="W356" i="3"/>
  <c r="V356" i="3"/>
  <c r="I356" i="3"/>
  <c r="AJ355" i="3"/>
  <c r="AI355" i="3"/>
  <c r="AH355" i="3"/>
  <c r="AA355" i="3"/>
  <c r="Y355" i="3"/>
  <c r="W355" i="3"/>
  <c r="V355" i="3"/>
  <c r="AJ354" i="3"/>
  <c r="AI354" i="3"/>
  <c r="AH354" i="3"/>
  <c r="AA354" i="3"/>
  <c r="Y354" i="3"/>
  <c r="W354" i="3"/>
  <c r="V354" i="3"/>
  <c r="AJ353" i="3"/>
  <c r="AI353" i="3"/>
  <c r="AH353" i="3"/>
  <c r="AA353" i="3"/>
  <c r="Y353" i="3"/>
  <c r="W353" i="3"/>
  <c r="V353" i="3"/>
  <c r="AJ352" i="3"/>
  <c r="AI352" i="3"/>
  <c r="AH352" i="3"/>
  <c r="AA352" i="3"/>
  <c r="Y352" i="3"/>
  <c r="W352" i="3"/>
  <c r="V352" i="3"/>
  <c r="AJ351" i="3"/>
  <c r="AI351" i="3"/>
  <c r="AH351" i="3"/>
  <c r="AA351" i="3"/>
  <c r="Y351" i="3"/>
  <c r="W351" i="3"/>
  <c r="V351" i="3"/>
  <c r="AJ350" i="3"/>
  <c r="AI350" i="3"/>
  <c r="AH350" i="3"/>
  <c r="AJ349" i="3"/>
  <c r="AI349" i="3"/>
  <c r="AH349" i="3"/>
  <c r="AA349" i="3"/>
  <c r="Y349" i="3"/>
  <c r="W349" i="3"/>
  <c r="V349" i="3"/>
  <c r="AJ348" i="3"/>
  <c r="AI348" i="3"/>
  <c r="AH348" i="3"/>
  <c r="AA348" i="3"/>
  <c r="Y348" i="3"/>
  <c r="W348" i="3"/>
  <c r="V348" i="3"/>
  <c r="AJ347" i="3"/>
  <c r="AI347" i="3"/>
  <c r="AH347" i="3"/>
  <c r="AA347" i="3"/>
  <c r="Y347" i="3"/>
  <c r="W347" i="3"/>
  <c r="V347" i="3"/>
  <c r="AJ346" i="3"/>
  <c r="AI346" i="3"/>
  <c r="AH346" i="3"/>
  <c r="AA346" i="3"/>
  <c r="Z346" i="3"/>
  <c r="Y346" i="3"/>
  <c r="W346" i="3"/>
  <c r="V346" i="3"/>
  <c r="AJ345" i="3"/>
  <c r="AI345" i="3"/>
  <c r="AH345" i="3"/>
  <c r="AA345" i="3"/>
  <c r="Z345" i="3"/>
  <c r="Y345" i="3"/>
  <c r="W345" i="3"/>
  <c r="V345" i="3"/>
  <c r="AJ344" i="3"/>
  <c r="AI344" i="3"/>
  <c r="AH344" i="3"/>
  <c r="AA344" i="3"/>
  <c r="Z344" i="3"/>
  <c r="Y344" i="3"/>
  <c r="W344" i="3"/>
  <c r="V344" i="3"/>
  <c r="AJ343" i="3"/>
  <c r="AI343" i="3"/>
  <c r="AH343" i="3"/>
  <c r="AA343" i="3"/>
  <c r="Z343" i="3"/>
  <c r="Y343" i="3"/>
  <c r="W343" i="3"/>
  <c r="V343" i="3"/>
  <c r="AJ342" i="3"/>
  <c r="AI342" i="3"/>
  <c r="AH342" i="3"/>
  <c r="AA342" i="3"/>
  <c r="Z342" i="3"/>
  <c r="Y342" i="3"/>
  <c r="W342" i="3"/>
  <c r="V342" i="3"/>
  <c r="AJ341" i="3"/>
  <c r="AI341" i="3"/>
  <c r="AH341" i="3"/>
  <c r="AA341" i="3"/>
  <c r="Z341" i="3"/>
  <c r="Y341" i="3"/>
  <c r="W341" i="3"/>
  <c r="V341" i="3"/>
  <c r="AJ340" i="3"/>
  <c r="AI340" i="3"/>
  <c r="AH340" i="3"/>
  <c r="AA340" i="3"/>
  <c r="Z340" i="3"/>
  <c r="Y340" i="3"/>
  <c r="W340" i="3"/>
  <c r="V340" i="3"/>
  <c r="AJ339" i="3"/>
  <c r="AI339" i="3"/>
  <c r="AH339" i="3"/>
  <c r="AA339" i="3"/>
  <c r="Y339" i="3"/>
  <c r="W339" i="3"/>
  <c r="V339" i="3"/>
  <c r="AJ338" i="3"/>
  <c r="AI338" i="3"/>
  <c r="AH338" i="3"/>
  <c r="AA338" i="3"/>
  <c r="Y338" i="3"/>
  <c r="W338" i="3"/>
  <c r="V338" i="3"/>
  <c r="AJ337" i="3"/>
  <c r="AI337" i="3"/>
  <c r="AH337" i="3"/>
  <c r="AA337" i="3"/>
  <c r="Z337" i="3"/>
  <c r="Y337" i="3"/>
  <c r="W337" i="3"/>
  <c r="V337" i="3"/>
  <c r="AJ336" i="3"/>
  <c r="AI336" i="3"/>
  <c r="AH336" i="3"/>
  <c r="AA336" i="3"/>
  <c r="Y336" i="3"/>
  <c r="W336" i="3"/>
  <c r="V336" i="3"/>
  <c r="AJ335" i="3"/>
  <c r="AI335" i="3"/>
  <c r="AH335" i="3"/>
  <c r="AJ334" i="3"/>
  <c r="AI334" i="3"/>
  <c r="AH334" i="3"/>
  <c r="AC334" i="3"/>
  <c r="AB334" i="3"/>
  <c r="AA334" i="3"/>
  <c r="Z334" i="3"/>
  <c r="Y334" i="3"/>
  <c r="X334" i="3"/>
  <c r="W334" i="3"/>
  <c r="V334" i="3"/>
  <c r="U334" i="3"/>
  <c r="T334" i="3"/>
  <c r="S334" i="3"/>
  <c r="R334" i="3"/>
  <c r="Q334" i="3"/>
  <c r="P334" i="3"/>
  <c r="O334" i="3"/>
  <c r="N334" i="3"/>
  <c r="M334" i="3"/>
  <c r="L334" i="3"/>
  <c r="K334" i="3"/>
  <c r="J334" i="3"/>
  <c r="I334" i="3"/>
  <c r="AJ333" i="3"/>
  <c r="AI333" i="3"/>
  <c r="AH333" i="3"/>
  <c r="AD333" i="3"/>
  <c r="AC333" i="3"/>
  <c r="AB333" i="3"/>
  <c r="AA333" i="3"/>
  <c r="Z333" i="3"/>
  <c r="Y333" i="3"/>
  <c r="X333" i="3"/>
  <c r="W333" i="3"/>
  <c r="V333" i="3"/>
  <c r="U333" i="3"/>
  <c r="T333" i="3"/>
  <c r="S333" i="3"/>
  <c r="R333" i="3"/>
  <c r="Q333" i="3"/>
  <c r="P333" i="3"/>
  <c r="O333" i="3"/>
  <c r="N333" i="3"/>
  <c r="M333" i="3"/>
  <c r="L333" i="3"/>
  <c r="K333" i="3"/>
  <c r="J333" i="3"/>
  <c r="I333" i="3"/>
  <c r="AJ332" i="3"/>
  <c r="AI332" i="3"/>
  <c r="AH332" i="3"/>
  <c r="Y332" i="3"/>
  <c r="W332" i="3"/>
  <c r="V332" i="3"/>
  <c r="AJ331" i="3"/>
  <c r="AI331" i="3"/>
  <c r="AH331" i="3"/>
  <c r="AA331" i="3"/>
  <c r="Y331" i="3"/>
  <c r="W331" i="3"/>
  <c r="V331" i="3"/>
  <c r="AJ330" i="3"/>
  <c r="AI330" i="3"/>
  <c r="AH330" i="3"/>
  <c r="AA330" i="3"/>
  <c r="Y330" i="3"/>
  <c r="W330" i="3"/>
  <c r="V330" i="3"/>
  <c r="AJ329" i="3"/>
  <c r="AI329" i="3"/>
  <c r="AH329" i="3"/>
  <c r="AA329" i="3"/>
  <c r="Y329" i="3"/>
  <c r="W329" i="3"/>
  <c r="V329" i="3"/>
  <c r="AJ328" i="3"/>
  <c r="AI328" i="3"/>
  <c r="AH328" i="3"/>
  <c r="AA328" i="3"/>
  <c r="Y328" i="3"/>
  <c r="W328" i="3"/>
  <c r="V328" i="3"/>
  <c r="AJ327" i="3"/>
  <c r="AI327" i="3"/>
  <c r="AH327" i="3"/>
  <c r="AA327" i="3"/>
  <c r="Y327" i="3"/>
  <c r="W327" i="3"/>
  <c r="V327" i="3"/>
  <c r="AJ326" i="3"/>
  <c r="AI326" i="3"/>
  <c r="AH326" i="3"/>
  <c r="AA326" i="3"/>
  <c r="Y326" i="3"/>
  <c r="W326" i="3"/>
  <c r="V326" i="3"/>
  <c r="AJ325" i="3"/>
  <c r="AI325" i="3"/>
  <c r="AH325" i="3"/>
  <c r="AA325" i="3"/>
  <c r="Y325" i="3"/>
  <c r="W325" i="3"/>
  <c r="V325" i="3"/>
  <c r="AJ324" i="3"/>
  <c r="AI324" i="3"/>
  <c r="AH324" i="3"/>
  <c r="AA324" i="3"/>
  <c r="Y324" i="3"/>
  <c r="W324" i="3"/>
  <c r="V324" i="3"/>
  <c r="AJ323" i="3"/>
  <c r="AI323" i="3"/>
  <c r="AH323" i="3"/>
  <c r="AC323" i="3"/>
  <c r="AB323" i="3"/>
  <c r="AA323" i="3"/>
  <c r="Y323" i="3"/>
  <c r="X323" i="3"/>
  <c r="W323" i="3"/>
  <c r="V323" i="3"/>
  <c r="U323" i="3"/>
  <c r="T323" i="3"/>
  <c r="S323" i="3"/>
  <c r="R323" i="3"/>
  <c r="Q323" i="3"/>
  <c r="P323" i="3"/>
  <c r="O323" i="3"/>
  <c r="N323" i="3"/>
  <c r="M323" i="3"/>
  <c r="L323" i="3"/>
  <c r="K323" i="3"/>
  <c r="J323" i="3"/>
  <c r="I323" i="3"/>
  <c r="AJ322" i="3"/>
  <c r="AI322" i="3"/>
  <c r="AH322" i="3"/>
  <c r="AA322" i="3"/>
  <c r="Y322" i="3"/>
  <c r="W322" i="3"/>
  <c r="V322" i="3"/>
  <c r="AJ321" i="3"/>
  <c r="AI321" i="3"/>
  <c r="AH321" i="3"/>
  <c r="AA321" i="3"/>
  <c r="Y321" i="3"/>
  <c r="W321" i="3"/>
  <c r="V321" i="3"/>
  <c r="AJ320" i="3"/>
  <c r="AI320" i="3"/>
  <c r="AH320" i="3"/>
  <c r="AA320" i="3"/>
  <c r="Y320" i="3"/>
  <c r="W320" i="3"/>
  <c r="V320" i="3"/>
  <c r="AJ319" i="3"/>
  <c r="AI319" i="3"/>
  <c r="AH319" i="3"/>
  <c r="AJ318" i="3"/>
  <c r="AI318" i="3"/>
  <c r="AH318" i="3"/>
  <c r="Z318" i="3"/>
  <c r="Y318" i="3"/>
  <c r="W318" i="3"/>
  <c r="V318" i="3"/>
  <c r="AJ317" i="3"/>
  <c r="AI317" i="3"/>
  <c r="AH317" i="3"/>
  <c r="Y317" i="3"/>
  <c r="W317" i="3"/>
  <c r="V317" i="3"/>
  <c r="AJ316" i="3"/>
  <c r="AI316" i="3"/>
  <c r="AH316" i="3"/>
  <c r="AJ315" i="3"/>
  <c r="AI315" i="3"/>
  <c r="AH315" i="3"/>
  <c r="AE315" i="3"/>
  <c r="AD315" i="3"/>
  <c r="AC315" i="3"/>
  <c r="AB315" i="3"/>
  <c r="AA315" i="3"/>
  <c r="Z315" i="3"/>
  <c r="Y315" i="3"/>
  <c r="X315" i="3"/>
  <c r="W315" i="3"/>
  <c r="V315" i="3"/>
  <c r="U315" i="3"/>
  <c r="T315" i="3"/>
  <c r="S315" i="3"/>
  <c r="R315" i="3"/>
  <c r="Q315" i="3"/>
  <c r="P315" i="3"/>
  <c r="O315" i="3"/>
  <c r="N315" i="3"/>
  <c r="M315" i="3"/>
  <c r="L315" i="3"/>
  <c r="K315" i="3"/>
  <c r="J315" i="3"/>
  <c r="I315" i="3"/>
  <c r="AJ314" i="3"/>
  <c r="AI314" i="3"/>
  <c r="AH314" i="3"/>
  <c r="AD314" i="3"/>
  <c r="AC314" i="3"/>
  <c r="AB314" i="3"/>
  <c r="AA314" i="3"/>
  <c r="Z314" i="3"/>
  <c r="Y314" i="3"/>
  <c r="X314" i="3"/>
  <c r="W314" i="3"/>
  <c r="V314" i="3"/>
  <c r="U314" i="3"/>
  <c r="T314" i="3"/>
  <c r="S314" i="3"/>
  <c r="R314" i="3"/>
  <c r="Q314" i="3"/>
  <c r="P314" i="3"/>
  <c r="O314" i="3"/>
  <c r="N314" i="3"/>
  <c r="M314" i="3"/>
  <c r="L314" i="3"/>
  <c r="K314" i="3"/>
  <c r="J314" i="3"/>
  <c r="I314" i="3"/>
  <c r="AJ313" i="3"/>
  <c r="AI313" i="3"/>
  <c r="AH313" i="3"/>
  <c r="AG313" i="3"/>
  <c r="AC313" i="3"/>
  <c r="AB313" i="3"/>
  <c r="AA313" i="3"/>
  <c r="Z313" i="3"/>
  <c r="Y313" i="3"/>
  <c r="X313" i="3"/>
  <c r="W313" i="3"/>
  <c r="V313" i="3"/>
  <c r="U313" i="3"/>
  <c r="T313" i="3"/>
  <c r="S313" i="3"/>
  <c r="R313" i="3"/>
  <c r="Q313" i="3"/>
  <c r="P313" i="3"/>
  <c r="O313" i="3"/>
  <c r="N313" i="3"/>
  <c r="M313" i="3"/>
  <c r="L313" i="3"/>
  <c r="K313" i="3"/>
  <c r="J313" i="3"/>
  <c r="I313" i="3"/>
  <c r="AJ312" i="3"/>
  <c r="AI312" i="3"/>
  <c r="AH312" i="3"/>
  <c r="Y312" i="3"/>
  <c r="W312" i="3"/>
  <c r="V312" i="3"/>
  <c r="AJ311" i="3"/>
  <c r="AI311" i="3"/>
  <c r="AH311" i="3"/>
  <c r="AJ310" i="3"/>
  <c r="AI310" i="3"/>
  <c r="AH310" i="3"/>
  <c r="AC310" i="3"/>
  <c r="AB310" i="3"/>
  <c r="AA310" i="3"/>
  <c r="Z310" i="3"/>
  <c r="Y310" i="3"/>
  <c r="X310" i="3"/>
  <c r="W310" i="3"/>
  <c r="V310" i="3"/>
  <c r="U310" i="3"/>
  <c r="T310" i="3"/>
  <c r="S310" i="3"/>
  <c r="R310" i="3"/>
  <c r="Q310" i="3"/>
  <c r="P310" i="3"/>
  <c r="O310" i="3"/>
  <c r="N310" i="3"/>
  <c r="M310" i="3"/>
  <c r="L310" i="3"/>
  <c r="K310" i="3"/>
  <c r="J310" i="3"/>
  <c r="I310" i="3"/>
  <c r="AJ309" i="3"/>
  <c r="AI309" i="3"/>
  <c r="AH309" i="3"/>
  <c r="AA309" i="3"/>
  <c r="Y309" i="3"/>
  <c r="W309" i="3"/>
  <c r="V309" i="3"/>
  <c r="AJ308" i="3"/>
  <c r="AI308" i="3"/>
  <c r="AH308" i="3"/>
  <c r="AA308" i="3"/>
  <c r="Z308" i="3"/>
  <c r="Y308" i="3"/>
  <c r="W308" i="3"/>
  <c r="V308" i="3"/>
  <c r="AJ307" i="3"/>
  <c r="AI307" i="3"/>
  <c r="AH307" i="3"/>
  <c r="AA307" i="3"/>
  <c r="Z307" i="3"/>
  <c r="Y307" i="3"/>
  <c r="W307" i="3"/>
  <c r="V307" i="3"/>
  <c r="AJ306" i="3"/>
  <c r="AI306" i="3"/>
  <c r="AH306" i="3"/>
  <c r="AA306" i="3"/>
  <c r="Z306" i="3"/>
  <c r="Y306" i="3"/>
  <c r="W306" i="3"/>
  <c r="V306" i="3"/>
  <c r="AJ305" i="3"/>
  <c r="AI305" i="3"/>
  <c r="AH305" i="3"/>
  <c r="AA305" i="3"/>
  <c r="Z305" i="3"/>
  <c r="Y305" i="3"/>
  <c r="W305" i="3"/>
  <c r="V305" i="3"/>
  <c r="AJ304" i="3"/>
  <c r="AI304" i="3"/>
  <c r="AH304" i="3"/>
  <c r="AA304" i="3"/>
  <c r="Z304" i="3"/>
  <c r="Y304" i="3"/>
  <c r="W304" i="3"/>
  <c r="V304" i="3"/>
  <c r="AJ303" i="3"/>
  <c r="AI303" i="3"/>
  <c r="AH303" i="3"/>
  <c r="AA303" i="3"/>
  <c r="Z303" i="3"/>
  <c r="Y303" i="3"/>
  <c r="W303" i="3"/>
  <c r="V303" i="3"/>
  <c r="AJ302" i="3"/>
  <c r="AI302" i="3"/>
  <c r="AH302" i="3"/>
  <c r="AA302" i="3"/>
  <c r="Z302" i="3"/>
  <c r="Y302" i="3"/>
  <c r="W302" i="3"/>
  <c r="V302" i="3"/>
  <c r="AJ301" i="3"/>
  <c r="AI301" i="3"/>
  <c r="AH301" i="3"/>
  <c r="AA301" i="3"/>
  <c r="Y301" i="3"/>
  <c r="W301" i="3"/>
  <c r="V301" i="3"/>
  <c r="AJ300" i="3"/>
  <c r="AI300" i="3"/>
  <c r="AH300" i="3"/>
  <c r="AA300" i="3"/>
  <c r="Z300" i="3"/>
  <c r="Y300" i="3"/>
  <c r="W300" i="3"/>
  <c r="V300" i="3"/>
  <c r="AJ299" i="3"/>
  <c r="AI299" i="3"/>
  <c r="AH299" i="3"/>
  <c r="AA299" i="3"/>
  <c r="Z299" i="3"/>
  <c r="Y299" i="3"/>
  <c r="W299" i="3"/>
  <c r="V299" i="3"/>
  <c r="AJ298" i="3"/>
  <c r="AI298" i="3"/>
  <c r="AH298" i="3"/>
  <c r="AA298" i="3"/>
  <c r="Y298" i="3"/>
  <c r="W298" i="3"/>
  <c r="V298" i="3"/>
  <c r="AJ297" i="3"/>
  <c r="AI297" i="3"/>
  <c r="AH297" i="3"/>
  <c r="AA297" i="3"/>
  <c r="AJ296" i="3"/>
  <c r="AI296" i="3"/>
  <c r="AH296" i="3"/>
  <c r="AA296" i="3"/>
  <c r="Y296" i="3"/>
  <c r="W296" i="3"/>
  <c r="V296" i="3"/>
  <c r="AJ295" i="3"/>
  <c r="AI295" i="3"/>
  <c r="AH295" i="3"/>
  <c r="AE295" i="3"/>
  <c r="AJ294" i="3"/>
  <c r="AI294" i="3"/>
  <c r="AH294" i="3"/>
  <c r="AC294" i="3"/>
  <c r="AB294" i="3"/>
  <c r="AA294" i="3"/>
  <c r="Z294" i="3"/>
  <c r="Y294" i="3"/>
  <c r="X294" i="3"/>
  <c r="W294" i="3"/>
  <c r="V294" i="3"/>
  <c r="U294" i="3"/>
  <c r="T294" i="3"/>
  <c r="S294" i="3"/>
  <c r="R294" i="3"/>
  <c r="Q294" i="3"/>
  <c r="P294" i="3"/>
  <c r="O294" i="3"/>
  <c r="N294" i="3"/>
  <c r="M294" i="3"/>
  <c r="L294" i="3"/>
  <c r="K294" i="3"/>
  <c r="J294" i="3"/>
  <c r="I294" i="3"/>
  <c r="AJ293" i="3"/>
  <c r="AI293" i="3"/>
  <c r="AH293" i="3"/>
  <c r="AA293" i="3"/>
  <c r="Z293" i="3"/>
  <c r="Y293" i="3"/>
  <c r="W293" i="3"/>
  <c r="V293" i="3"/>
  <c r="M293" i="3"/>
  <c r="L293" i="3"/>
  <c r="AJ292" i="3"/>
  <c r="AI292" i="3"/>
  <c r="AH292" i="3"/>
  <c r="AA292" i="3"/>
  <c r="Y292" i="3"/>
  <c r="W292" i="3"/>
  <c r="V292" i="3"/>
  <c r="M292" i="3"/>
  <c r="L292" i="3"/>
  <c r="AJ291" i="3"/>
  <c r="AI291" i="3"/>
  <c r="AH291" i="3"/>
  <c r="AA291" i="3"/>
  <c r="Z291" i="3"/>
  <c r="Y291" i="3"/>
  <c r="W291" i="3"/>
  <c r="V291" i="3"/>
  <c r="M291" i="3"/>
  <c r="L291" i="3"/>
  <c r="AJ290" i="3"/>
  <c r="AI290" i="3"/>
  <c r="AH290" i="3"/>
  <c r="AA290" i="3"/>
  <c r="Y290" i="3"/>
  <c r="W290" i="3"/>
  <c r="V290" i="3"/>
  <c r="M290" i="3"/>
  <c r="L290" i="3"/>
  <c r="AJ289" i="3"/>
  <c r="AI289" i="3"/>
  <c r="AH289" i="3"/>
  <c r="AJ288" i="3"/>
  <c r="AI288" i="3"/>
  <c r="AH288" i="3"/>
  <c r="AC288" i="3"/>
  <c r="AB288" i="3"/>
  <c r="AA288" i="3"/>
  <c r="Z288" i="3"/>
  <c r="Y288" i="3"/>
  <c r="X288" i="3"/>
  <c r="W288" i="3"/>
  <c r="V288" i="3"/>
  <c r="U288" i="3"/>
  <c r="T288" i="3"/>
  <c r="S288" i="3"/>
  <c r="R288" i="3"/>
  <c r="Q288" i="3"/>
  <c r="P288" i="3"/>
  <c r="O288" i="3"/>
  <c r="N288" i="3"/>
  <c r="M288" i="3"/>
  <c r="L288" i="3"/>
  <c r="K288" i="3"/>
  <c r="J288" i="3"/>
  <c r="I288" i="3"/>
  <c r="AJ287" i="3"/>
  <c r="AI287" i="3"/>
  <c r="AH287" i="3"/>
  <c r="AA287" i="3"/>
  <c r="Z287" i="3"/>
  <c r="Y287" i="3"/>
  <c r="W287" i="3"/>
  <c r="V287" i="3"/>
  <c r="I287" i="3"/>
  <c r="AJ286" i="3"/>
  <c r="AI286" i="3"/>
  <c r="AH286" i="3"/>
  <c r="AA286" i="3"/>
  <c r="Z286" i="3"/>
  <c r="Y286" i="3"/>
  <c r="W286" i="3"/>
  <c r="V286" i="3"/>
  <c r="I286" i="3"/>
  <c r="AJ285" i="3"/>
  <c r="AI285" i="3"/>
  <c r="AH285" i="3"/>
  <c r="AA285" i="3"/>
  <c r="Z285" i="3"/>
  <c r="Y285" i="3"/>
  <c r="W285" i="3"/>
  <c r="V285" i="3"/>
  <c r="I285" i="3"/>
  <c r="AJ284" i="3"/>
  <c r="AI284" i="3"/>
  <c r="AH284" i="3"/>
  <c r="AA284" i="3"/>
  <c r="Z284" i="3"/>
  <c r="Y284" i="3"/>
  <c r="W284" i="3"/>
  <c r="V284" i="3"/>
  <c r="AJ283" i="3"/>
  <c r="AI283" i="3"/>
  <c r="AH283" i="3"/>
  <c r="AA283" i="3"/>
  <c r="Z283" i="3"/>
  <c r="Y283" i="3"/>
  <c r="W283" i="3"/>
  <c r="V283" i="3"/>
  <c r="AJ282" i="3"/>
  <c r="AI282" i="3"/>
  <c r="AH282" i="3"/>
  <c r="AA282" i="3"/>
  <c r="Z282" i="3"/>
  <c r="Y282" i="3"/>
  <c r="W282" i="3"/>
  <c r="V282" i="3"/>
  <c r="I282" i="3"/>
  <c r="AJ281" i="3"/>
  <c r="AI281" i="3"/>
  <c r="AH281" i="3"/>
  <c r="AA281" i="3"/>
  <c r="Z281" i="3"/>
  <c r="Y281" i="3"/>
  <c r="W281" i="3"/>
  <c r="V281" i="3"/>
  <c r="AJ280" i="3"/>
  <c r="AI280" i="3"/>
  <c r="AH280" i="3"/>
  <c r="AA280" i="3"/>
  <c r="Z280" i="3"/>
  <c r="Y280" i="3"/>
  <c r="W280" i="3"/>
  <c r="V280" i="3"/>
  <c r="AJ279" i="3"/>
  <c r="AI279" i="3"/>
  <c r="AH279" i="3"/>
  <c r="AA279" i="3"/>
  <c r="Y279" i="3"/>
  <c r="W279" i="3"/>
  <c r="V279" i="3"/>
  <c r="AJ278" i="3"/>
  <c r="AI278" i="3"/>
  <c r="AH278" i="3"/>
  <c r="AA278" i="3"/>
  <c r="Y278" i="3"/>
  <c r="W278" i="3"/>
  <c r="V278" i="3"/>
  <c r="AJ277" i="3"/>
  <c r="AI277" i="3"/>
  <c r="AH277" i="3"/>
  <c r="AA277" i="3"/>
  <c r="Y277" i="3"/>
  <c r="W277" i="3"/>
  <c r="V277" i="3"/>
  <c r="AJ276" i="3"/>
  <c r="AI276" i="3"/>
  <c r="AH276" i="3"/>
  <c r="AA276" i="3"/>
  <c r="Z276" i="3"/>
  <c r="Y276" i="3"/>
  <c r="W276" i="3"/>
  <c r="V276" i="3"/>
  <c r="AJ275" i="3"/>
  <c r="AI275" i="3"/>
  <c r="AH275" i="3"/>
  <c r="AA275" i="3"/>
  <c r="Z275" i="3"/>
  <c r="Y275" i="3"/>
  <c r="W275" i="3"/>
  <c r="V275" i="3"/>
  <c r="AJ274" i="3"/>
  <c r="AI274" i="3"/>
  <c r="AH274" i="3"/>
  <c r="AA274" i="3"/>
  <c r="Z274" i="3"/>
  <c r="Y274" i="3"/>
  <c r="W274" i="3"/>
  <c r="V274" i="3"/>
  <c r="I274" i="3"/>
  <c r="AJ273" i="3"/>
  <c r="AI273" i="3"/>
  <c r="AH273" i="3"/>
  <c r="AA273" i="3"/>
  <c r="Z273" i="3"/>
  <c r="Y273" i="3"/>
  <c r="W273" i="3"/>
  <c r="V273" i="3"/>
  <c r="AJ272" i="3"/>
  <c r="AI272" i="3"/>
  <c r="AH272" i="3"/>
  <c r="AA272" i="3"/>
  <c r="Z272" i="3"/>
  <c r="Y272" i="3"/>
  <c r="W272" i="3"/>
  <c r="V272" i="3"/>
  <c r="AJ271" i="3"/>
  <c r="AI271" i="3"/>
  <c r="AH271" i="3"/>
  <c r="AA271" i="3"/>
  <c r="Z271" i="3"/>
  <c r="Y271" i="3"/>
  <c r="W271" i="3"/>
  <c r="V271" i="3"/>
  <c r="AJ270" i="3"/>
  <c r="AI270" i="3"/>
  <c r="AH270" i="3"/>
  <c r="AA270" i="3"/>
  <c r="Z270" i="3"/>
  <c r="Y270" i="3"/>
  <c r="W270" i="3"/>
  <c r="V270" i="3"/>
  <c r="AJ269" i="3"/>
  <c r="AI269" i="3"/>
  <c r="AH269" i="3"/>
  <c r="AA269" i="3"/>
  <c r="Z269" i="3"/>
  <c r="Y269" i="3"/>
  <c r="W269" i="3"/>
  <c r="V269" i="3"/>
  <c r="AJ268" i="3"/>
  <c r="AI268" i="3"/>
  <c r="AH268" i="3"/>
  <c r="AA268" i="3"/>
  <c r="Z268" i="3"/>
  <c r="Y268" i="3"/>
  <c r="W268" i="3"/>
  <c r="V268" i="3"/>
  <c r="AJ267" i="3"/>
  <c r="AI267" i="3"/>
  <c r="AH267" i="3"/>
  <c r="AA267" i="3"/>
  <c r="Y267" i="3"/>
  <c r="W267" i="3"/>
  <c r="V267" i="3"/>
  <c r="AJ266" i="3"/>
  <c r="AI266" i="3"/>
  <c r="AH266" i="3"/>
  <c r="AA266" i="3"/>
  <c r="Y266" i="3"/>
  <c r="W266" i="3"/>
  <c r="V266" i="3"/>
  <c r="AJ265" i="3"/>
  <c r="AI265" i="3"/>
  <c r="AH265" i="3"/>
  <c r="AA265" i="3"/>
  <c r="Y265" i="3"/>
  <c r="W265" i="3"/>
  <c r="V265" i="3"/>
  <c r="AJ264" i="3"/>
  <c r="AI264" i="3"/>
  <c r="AH264" i="3"/>
  <c r="AA264" i="3"/>
  <c r="Z264" i="3"/>
  <c r="Y264" i="3"/>
  <c r="W264" i="3"/>
  <c r="V264" i="3"/>
  <c r="I264" i="3"/>
  <c r="AJ263" i="3"/>
  <c r="AI263" i="3"/>
  <c r="AH263" i="3"/>
  <c r="AG263" i="3"/>
  <c r="AA263" i="3"/>
  <c r="Y263" i="3"/>
  <c r="W263" i="3"/>
  <c r="V263" i="3"/>
  <c r="I263" i="3"/>
  <c r="AJ262" i="3"/>
  <c r="AI262" i="3"/>
  <c r="AH262" i="3"/>
  <c r="AA262" i="3"/>
  <c r="Y262" i="3"/>
  <c r="W262" i="3"/>
  <c r="V262" i="3"/>
  <c r="AJ261" i="3"/>
  <c r="AI261" i="3"/>
  <c r="AH261" i="3"/>
  <c r="AA261" i="3"/>
  <c r="Z261" i="3"/>
  <c r="Y261" i="3"/>
  <c r="W261" i="3"/>
  <c r="V261" i="3"/>
  <c r="AJ260" i="3"/>
  <c r="AI260" i="3"/>
  <c r="AH260" i="3"/>
  <c r="AA260" i="3"/>
  <c r="Z260" i="3"/>
  <c r="Y260" i="3"/>
  <c r="W260" i="3"/>
  <c r="V260" i="3"/>
  <c r="AJ259" i="3"/>
  <c r="AI259" i="3"/>
  <c r="AH259" i="3"/>
  <c r="AA259" i="3"/>
  <c r="Z259" i="3"/>
  <c r="Y259" i="3"/>
  <c r="W259" i="3"/>
  <c r="V259" i="3"/>
  <c r="I259" i="3"/>
  <c r="AJ258" i="3"/>
  <c r="AI258" i="3"/>
  <c r="AH258" i="3"/>
  <c r="AA258" i="3"/>
  <c r="Z258" i="3"/>
  <c r="Y258" i="3"/>
  <c r="W258" i="3"/>
  <c r="V258" i="3"/>
  <c r="AJ257" i="3"/>
  <c r="AI257" i="3"/>
  <c r="AH257" i="3"/>
  <c r="AA257" i="3"/>
  <c r="Z257" i="3"/>
  <c r="Y257" i="3"/>
  <c r="W257" i="3"/>
  <c r="V257" i="3"/>
  <c r="I257" i="3"/>
  <c r="AJ256" i="3"/>
  <c r="AI256" i="3"/>
  <c r="AH256" i="3"/>
  <c r="AA256" i="3"/>
  <c r="Z256" i="3"/>
  <c r="Y256" i="3"/>
  <c r="W256" i="3"/>
  <c r="V256" i="3"/>
  <c r="AJ255" i="3"/>
  <c r="AI255" i="3"/>
  <c r="AH255" i="3"/>
  <c r="AA255" i="3"/>
  <c r="Y255" i="3"/>
  <c r="W255" i="3"/>
  <c r="V255" i="3"/>
  <c r="AJ254" i="3"/>
  <c r="AI254" i="3"/>
  <c r="AH254" i="3"/>
  <c r="AA254" i="3"/>
  <c r="Y254" i="3"/>
  <c r="W254" i="3"/>
  <c r="V254" i="3"/>
  <c r="AJ253" i="3"/>
  <c r="AI253" i="3"/>
  <c r="AH253" i="3"/>
  <c r="AA253" i="3"/>
  <c r="Y253" i="3"/>
  <c r="W253" i="3"/>
  <c r="V253" i="3"/>
  <c r="AJ252" i="3"/>
  <c r="AI252" i="3"/>
  <c r="AH252" i="3"/>
  <c r="AA252" i="3"/>
  <c r="Z252" i="3"/>
  <c r="Y252" i="3"/>
  <c r="W252" i="3"/>
  <c r="V252" i="3"/>
  <c r="AJ251" i="3"/>
  <c r="AI251" i="3"/>
  <c r="AH251" i="3"/>
  <c r="AA251" i="3"/>
  <c r="Y251" i="3"/>
  <c r="W251" i="3"/>
  <c r="V251" i="3"/>
  <c r="I251" i="3"/>
  <c r="AJ250" i="3"/>
  <c r="AI250" i="3"/>
  <c r="AH250" i="3"/>
  <c r="AA250" i="3"/>
  <c r="Z250" i="3"/>
  <c r="Y250" i="3"/>
  <c r="W250" i="3"/>
  <c r="V250" i="3"/>
  <c r="AJ249" i="3"/>
  <c r="AI249" i="3"/>
  <c r="AH249" i="3"/>
  <c r="AA249" i="3"/>
  <c r="Y249" i="3"/>
  <c r="W249" i="3"/>
  <c r="V249" i="3"/>
  <c r="AJ248" i="3"/>
  <c r="AI248" i="3"/>
  <c r="AH248" i="3"/>
  <c r="AA248" i="3"/>
  <c r="Y248" i="3"/>
  <c r="W248" i="3"/>
  <c r="V248" i="3"/>
  <c r="AJ247" i="3"/>
  <c r="AI247" i="3"/>
  <c r="AH247" i="3"/>
  <c r="AA247" i="3"/>
  <c r="Y247" i="3"/>
  <c r="W247" i="3"/>
  <c r="V247" i="3"/>
  <c r="AJ246" i="3"/>
  <c r="AI246" i="3"/>
  <c r="AH246" i="3"/>
  <c r="AA246" i="3"/>
  <c r="Y246" i="3"/>
  <c r="W246" i="3"/>
  <c r="V246" i="3"/>
  <c r="AJ245" i="3"/>
  <c r="AI245" i="3"/>
  <c r="AH245" i="3"/>
  <c r="AA245" i="3"/>
  <c r="Z245" i="3"/>
  <c r="Y245" i="3"/>
  <c r="W245" i="3"/>
  <c r="V245" i="3"/>
  <c r="AJ244" i="3"/>
  <c r="AI244" i="3"/>
  <c r="AH244" i="3"/>
  <c r="AD244" i="3"/>
  <c r="V244" i="3"/>
  <c r="AJ243" i="3"/>
  <c r="AI243" i="3"/>
  <c r="AH243" i="3"/>
  <c r="AA243" i="3"/>
  <c r="Y243" i="3"/>
  <c r="W243" i="3"/>
  <c r="V243" i="3"/>
  <c r="AJ242" i="3"/>
  <c r="AI242" i="3"/>
  <c r="AH242" i="3"/>
  <c r="AD242" i="3"/>
  <c r="V242" i="3"/>
  <c r="AJ241" i="3"/>
  <c r="AI241" i="3"/>
  <c r="AH241" i="3"/>
  <c r="AE241" i="3"/>
  <c r="AD241" i="3"/>
  <c r="AC241" i="3"/>
  <c r="AB241" i="3"/>
  <c r="AA241" i="3"/>
  <c r="Z241" i="3"/>
  <c r="Y241" i="3"/>
  <c r="X241" i="3"/>
  <c r="W241" i="3"/>
  <c r="V241" i="3"/>
  <c r="U241" i="3"/>
  <c r="T241" i="3"/>
  <c r="S241" i="3"/>
  <c r="R241" i="3"/>
  <c r="Q241" i="3"/>
  <c r="P241" i="3"/>
  <c r="O241" i="3"/>
  <c r="N241" i="3"/>
  <c r="M241" i="3"/>
  <c r="L241" i="3"/>
  <c r="K241" i="3"/>
  <c r="J241" i="3"/>
  <c r="I241" i="3"/>
  <c r="AJ240" i="3"/>
  <c r="AI240" i="3"/>
  <c r="AH240" i="3"/>
  <c r="AC240" i="3"/>
  <c r="AB240" i="3"/>
  <c r="AA240" i="3"/>
  <c r="Z240" i="3"/>
  <c r="Y240" i="3"/>
  <c r="X240" i="3"/>
  <c r="W240" i="3"/>
  <c r="V240" i="3"/>
  <c r="U240" i="3"/>
  <c r="T240" i="3"/>
  <c r="S240" i="3"/>
  <c r="R240" i="3"/>
  <c r="Q240" i="3"/>
  <c r="P240" i="3"/>
  <c r="O240" i="3"/>
  <c r="N240" i="3"/>
  <c r="M240" i="3"/>
  <c r="L240" i="3"/>
  <c r="K240" i="3"/>
  <c r="J240" i="3"/>
  <c r="I240" i="3"/>
  <c r="AJ239" i="3"/>
  <c r="AI239" i="3"/>
  <c r="AH239" i="3"/>
  <c r="Y239" i="3"/>
  <c r="W239" i="3"/>
  <c r="V239" i="3"/>
  <c r="AJ238" i="3"/>
  <c r="AI238" i="3"/>
  <c r="AH238" i="3"/>
  <c r="AA238" i="3"/>
  <c r="Z238" i="3"/>
  <c r="Y238" i="3"/>
  <c r="W238" i="3"/>
  <c r="V238" i="3"/>
  <c r="AJ237" i="3"/>
  <c r="AI237" i="3"/>
  <c r="AH237" i="3"/>
  <c r="AA237" i="3"/>
  <c r="Z237" i="3"/>
  <c r="Y237" i="3"/>
  <c r="W237" i="3"/>
  <c r="V237" i="3"/>
  <c r="AJ236" i="3"/>
  <c r="AI236" i="3"/>
  <c r="AH236" i="3"/>
  <c r="V236" i="3"/>
  <c r="AJ235" i="3"/>
  <c r="AI235" i="3"/>
  <c r="AH235" i="3"/>
  <c r="AA235" i="3"/>
  <c r="Z235" i="3"/>
  <c r="Y235" i="3"/>
  <c r="W235" i="3"/>
  <c r="V235" i="3"/>
  <c r="AJ234" i="3"/>
  <c r="AI234" i="3"/>
  <c r="AH234" i="3"/>
  <c r="AA234" i="3"/>
  <c r="Z234" i="3"/>
  <c r="Y234" i="3"/>
  <c r="W234" i="3"/>
  <c r="V234" i="3"/>
  <c r="AJ233" i="3"/>
  <c r="AI233" i="3"/>
  <c r="AH233" i="3"/>
  <c r="AA233" i="3"/>
  <c r="Z233" i="3"/>
  <c r="Y233" i="3"/>
  <c r="W233" i="3"/>
  <c r="V233" i="3"/>
  <c r="AJ232" i="3"/>
  <c r="AI232" i="3"/>
  <c r="AH232" i="3"/>
  <c r="V232" i="3"/>
  <c r="AJ231" i="3"/>
  <c r="AI231" i="3"/>
  <c r="AH231" i="3"/>
  <c r="AC231" i="3"/>
  <c r="AB231" i="3"/>
  <c r="AA231" i="3"/>
  <c r="Z231" i="3"/>
  <c r="Y231" i="3"/>
  <c r="X231" i="3"/>
  <c r="W231" i="3"/>
  <c r="V231" i="3"/>
  <c r="U231" i="3"/>
  <c r="T231" i="3"/>
  <c r="S231" i="3"/>
  <c r="R231" i="3"/>
  <c r="Q231" i="3"/>
  <c r="P231" i="3"/>
  <c r="O231" i="3"/>
  <c r="N231" i="3"/>
  <c r="M231" i="3"/>
  <c r="L231" i="3"/>
  <c r="K231" i="3"/>
  <c r="J231" i="3"/>
  <c r="I231" i="3"/>
  <c r="AJ230" i="3"/>
  <c r="AI230" i="3"/>
  <c r="AH230" i="3"/>
  <c r="AE230" i="3"/>
  <c r="AD230" i="3"/>
  <c r="AC230" i="3"/>
  <c r="AB230" i="3"/>
  <c r="AA230" i="3"/>
  <c r="Z230" i="3"/>
  <c r="Y230" i="3"/>
  <c r="X230" i="3"/>
  <c r="W230" i="3"/>
  <c r="V230" i="3"/>
  <c r="U230" i="3"/>
  <c r="T230" i="3"/>
  <c r="S230" i="3"/>
  <c r="R230" i="3"/>
  <c r="Q230" i="3"/>
  <c r="P230" i="3"/>
  <c r="O230" i="3"/>
  <c r="N230" i="3"/>
  <c r="M230" i="3"/>
  <c r="L230" i="3"/>
  <c r="K230" i="3"/>
  <c r="J230" i="3"/>
  <c r="I230" i="3"/>
  <c r="AJ229" i="3"/>
  <c r="AI229" i="3"/>
  <c r="AH229" i="3"/>
  <c r="AD229" i="3"/>
  <c r="AC229" i="3"/>
  <c r="AB229" i="3"/>
  <c r="AA229" i="3"/>
  <c r="Z229" i="3"/>
  <c r="Y229" i="3"/>
  <c r="X229" i="3"/>
  <c r="W229" i="3"/>
  <c r="V229" i="3"/>
  <c r="U229" i="3"/>
  <c r="T229" i="3"/>
  <c r="S229" i="3"/>
  <c r="R229" i="3"/>
  <c r="Q229" i="3"/>
  <c r="P229" i="3"/>
  <c r="O229" i="3"/>
  <c r="N229" i="3"/>
  <c r="M229" i="3"/>
  <c r="L229" i="3"/>
  <c r="K229" i="3"/>
  <c r="J229" i="3"/>
  <c r="I229" i="3"/>
  <c r="AJ228" i="3"/>
  <c r="AI228" i="3"/>
  <c r="AH228" i="3"/>
  <c r="AJ227" i="3"/>
  <c r="AI227" i="3"/>
  <c r="AH227" i="3"/>
  <c r="AJ226" i="3"/>
  <c r="AI226" i="3"/>
  <c r="AH226" i="3"/>
  <c r="AA226" i="3"/>
  <c r="Y226" i="3"/>
  <c r="W226" i="3"/>
  <c r="V226" i="3"/>
  <c r="AJ225" i="3"/>
  <c r="AI225" i="3"/>
  <c r="AH225" i="3"/>
  <c r="AJ224" i="3"/>
  <c r="AI224" i="3"/>
  <c r="AH224" i="3"/>
  <c r="AC224" i="3"/>
  <c r="AB224" i="3"/>
  <c r="AA224" i="3"/>
  <c r="Z224" i="3"/>
  <c r="Y224" i="3"/>
  <c r="X224" i="3"/>
  <c r="W224" i="3"/>
  <c r="V224" i="3"/>
  <c r="U224" i="3"/>
  <c r="T224" i="3"/>
  <c r="S224" i="3"/>
  <c r="R224" i="3"/>
  <c r="Q224" i="3"/>
  <c r="P224" i="3"/>
  <c r="O224" i="3"/>
  <c r="N224" i="3"/>
  <c r="M224" i="3"/>
  <c r="L224" i="3"/>
  <c r="K224" i="3"/>
  <c r="J224" i="3"/>
  <c r="I224" i="3"/>
  <c r="AJ223" i="3"/>
  <c r="AI223" i="3"/>
  <c r="AH223" i="3"/>
  <c r="AA223" i="3"/>
  <c r="Y223" i="3"/>
  <c r="W223" i="3"/>
  <c r="V223" i="3"/>
  <c r="AJ222" i="3"/>
  <c r="AI222" i="3"/>
  <c r="AH222" i="3"/>
  <c r="AA222" i="3"/>
  <c r="Y222" i="3"/>
  <c r="W222" i="3"/>
  <c r="V222" i="3"/>
  <c r="AJ221" i="3"/>
  <c r="AI221" i="3"/>
  <c r="AH221" i="3"/>
  <c r="AA221" i="3"/>
  <c r="Y221" i="3"/>
  <c r="W221" i="3"/>
  <c r="V221" i="3"/>
  <c r="AJ220" i="3"/>
  <c r="AI220" i="3"/>
  <c r="AH220" i="3"/>
  <c r="AA220" i="3"/>
  <c r="Y220" i="3"/>
  <c r="W220" i="3"/>
  <c r="V220" i="3"/>
  <c r="AJ219" i="3"/>
  <c r="AI219" i="3"/>
  <c r="AH219" i="3"/>
  <c r="AA219" i="3"/>
  <c r="Y219" i="3"/>
  <c r="W219" i="3"/>
  <c r="V219" i="3"/>
  <c r="AJ218" i="3"/>
  <c r="AI218" i="3"/>
  <c r="AH218" i="3"/>
  <c r="AA218" i="3"/>
  <c r="Y218" i="3"/>
  <c r="W218" i="3"/>
  <c r="V218" i="3"/>
  <c r="AJ217" i="3"/>
  <c r="AI217" i="3"/>
  <c r="AH217" i="3"/>
  <c r="AA217" i="3"/>
  <c r="Y217" i="3"/>
  <c r="W217" i="3"/>
  <c r="V217" i="3"/>
  <c r="AJ216" i="3"/>
  <c r="AI216" i="3"/>
  <c r="AH216" i="3"/>
  <c r="AA216" i="3"/>
  <c r="Y216" i="3"/>
  <c r="W216" i="3"/>
  <c r="V216" i="3"/>
  <c r="AJ215" i="3"/>
  <c r="AI215" i="3"/>
  <c r="AH215" i="3"/>
  <c r="AA215" i="3"/>
  <c r="Y215" i="3"/>
  <c r="W215" i="3"/>
  <c r="V215" i="3"/>
  <c r="AJ214" i="3"/>
  <c r="AI214" i="3"/>
  <c r="AH214" i="3"/>
  <c r="AA214" i="3"/>
  <c r="Y214" i="3"/>
  <c r="W214" i="3"/>
  <c r="V214" i="3"/>
  <c r="AJ213" i="3"/>
  <c r="AI213" i="3"/>
  <c r="AH213" i="3"/>
  <c r="AA213" i="3"/>
  <c r="Y213" i="3"/>
  <c r="W213" i="3"/>
  <c r="V213" i="3"/>
  <c r="AJ212" i="3"/>
  <c r="AI212" i="3"/>
  <c r="AH212" i="3"/>
  <c r="V212" i="3"/>
  <c r="AJ211" i="3"/>
  <c r="AI211" i="3"/>
  <c r="AH211" i="3"/>
  <c r="AA211" i="3"/>
  <c r="Y211" i="3"/>
  <c r="W211" i="3"/>
  <c r="V211" i="3"/>
  <c r="N211" i="3"/>
  <c r="M211" i="3"/>
  <c r="L211" i="3"/>
  <c r="AJ210" i="3"/>
  <c r="AI210" i="3"/>
  <c r="AH210" i="3"/>
  <c r="V210" i="3"/>
  <c r="AJ209" i="3"/>
  <c r="AI209" i="3"/>
  <c r="AH209" i="3"/>
  <c r="AD209" i="3"/>
  <c r="AC209" i="3"/>
  <c r="AB209" i="3"/>
  <c r="AA209" i="3"/>
  <c r="Z209" i="3"/>
  <c r="Y209" i="3"/>
  <c r="X209" i="3"/>
  <c r="W209" i="3"/>
  <c r="V209" i="3"/>
  <c r="U209" i="3"/>
  <c r="T209" i="3"/>
  <c r="S209" i="3"/>
  <c r="R209" i="3"/>
  <c r="Q209" i="3"/>
  <c r="P209" i="3"/>
  <c r="O209" i="3"/>
  <c r="N209" i="3"/>
  <c r="M209" i="3"/>
  <c r="L209" i="3"/>
  <c r="K209" i="3"/>
  <c r="J209" i="3"/>
  <c r="I209" i="3"/>
  <c r="AJ208" i="3"/>
  <c r="AI208" i="3"/>
  <c r="AH208" i="3"/>
  <c r="AA208" i="3"/>
  <c r="Y208" i="3"/>
  <c r="W208" i="3"/>
  <c r="V208" i="3"/>
  <c r="AJ207" i="3"/>
  <c r="AI207" i="3"/>
  <c r="AH207" i="3"/>
  <c r="V207" i="3"/>
  <c r="AJ206" i="3"/>
  <c r="AI206" i="3"/>
  <c r="AH206" i="3"/>
  <c r="AC206" i="3"/>
  <c r="AB206" i="3"/>
  <c r="AA206" i="3"/>
  <c r="Z206" i="3"/>
  <c r="Y206" i="3"/>
  <c r="X206" i="3"/>
  <c r="W206" i="3"/>
  <c r="V206" i="3"/>
  <c r="U206" i="3"/>
  <c r="T206" i="3"/>
  <c r="S206" i="3"/>
  <c r="R206" i="3"/>
  <c r="Q206" i="3"/>
  <c r="P206" i="3"/>
  <c r="O206" i="3"/>
  <c r="N206" i="3"/>
  <c r="M206" i="3"/>
  <c r="L206" i="3"/>
  <c r="K206" i="3"/>
  <c r="J206" i="3"/>
  <c r="I206" i="3"/>
  <c r="AJ205" i="3"/>
  <c r="AI205" i="3"/>
  <c r="AH205" i="3"/>
  <c r="AA205" i="3"/>
  <c r="Z205" i="3"/>
  <c r="Y205" i="3"/>
  <c r="W205" i="3"/>
  <c r="V205" i="3"/>
  <c r="M205" i="3"/>
  <c r="L205" i="3"/>
  <c r="AJ204" i="3"/>
  <c r="AI204" i="3"/>
  <c r="AH204" i="3"/>
  <c r="AJ203" i="3"/>
  <c r="AI203" i="3"/>
  <c r="AH203" i="3"/>
  <c r="AC203" i="3"/>
  <c r="AB203" i="3"/>
  <c r="AA203" i="3"/>
  <c r="Z203" i="3"/>
  <c r="Y203" i="3"/>
  <c r="X203" i="3"/>
  <c r="W203" i="3"/>
  <c r="V203" i="3"/>
  <c r="U203" i="3"/>
  <c r="T203" i="3"/>
  <c r="S203" i="3"/>
  <c r="R203" i="3"/>
  <c r="Q203" i="3"/>
  <c r="P203" i="3"/>
  <c r="O203" i="3"/>
  <c r="N203" i="3"/>
  <c r="M203" i="3"/>
  <c r="L203" i="3"/>
  <c r="K203" i="3"/>
  <c r="J203" i="3"/>
  <c r="I203" i="3"/>
  <c r="AJ202" i="3"/>
  <c r="AI202" i="3"/>
  <c r="AH202" i="3"/>
  <c r="AA202" i="3"/>
  <c r="Y202" i="3"/>
  <c r="W202" i="3"/>
  <c r="V202" i="3"/>
  <c r="AJ201" i="3"/>
  <c r="AI201" i="3"/>
  <c r="AH201" i="3"/>
  <c r="AA201" i="3"/>
  <c r="Y201" i="3"/>
  <c r="W201" i="3"/>
  <c r="V201" i="3"/>
  <c r="AJ200" i="3"/>
  <c r="AI200" i="3"/>
  <c r="AH200" i="3"/>
  <c r="AA200" i="3"/>
  <c r="Z200" i="3"/>
  <c r="Y200" i="3"/>
  <c r="W200" i="3"/>
  <c r="V200" i="3"/>
  <c r="AJ199" i="3"/>
  <c r="AI199" i="3"/>
  <c r="AH199" i="3"/>
  <c r="W199" i="3"/>
  <c r="V199" i="3"/>
  <c r="I199" i="3"/>
  <c r="AJ198" i="3"/>
  <c r="AI198" i="3"/>
  <c r="AH198" i="3"/>
  <c r="AA198" i="3"/>
  <c r="Y198" i="3"/>
  <c r="W198" i="3"/>
  <c r="V198" i="3"/>
  <c r="AJ197" i="3"/>
  <c r="AI197" i="3"/>
  <c r="AH197" i="3"/>
  <c r="AA197" i="3"/>
  <c r="Y197" i="3"/>
  <c r="W197" i="3"/>
  <c r="V197" i="3"/>
  <c r="AJ196" i="3"/>
  <c r="AI196" i="3"/>
  <c r="AH196" i="3"/>
  <c r="AA196" i="3"/>
  <c r="Y196" i="3"/>
  <c r="W196" i="3"/>
  <c r="V196" i="3"/>
  <c r="AJ195" i="3"/>
  <c r="AI195" i="3"/>
  <c r="AH195" i="3"/>
  <c r="AA195" i="3"/>
  <c r="Y195" i="3"/>
  <c r="W195" i="3"/>
  <c r="V195" i="3"/>
  <c r="AJ194" i="3"/>
  <c r="AI194" i="3"/>
  <c r="AH194" i="3"/>
  <c r="AA194" i="3"/>
  <c r="Y194" i="3"/>
  <c r="W194" i="3"/>
  <c r="V194" i="3"/>
  <c r="AJ193" i="3"/>
  <c r="AI193" i="3"/>
  <c r="AH193" i="3"/>
  <c r="AA193" i="3"/>
  <c r="Y193" i="3"/>
  <c r="W193" i="3"/>
  <c r="V193" i="3"/>
  <c r="AJ192" i="3"/>
  <c r="AI192" i="3"/>
  <c r="AH192" i="3"/>
  <c r="AA192" i="3"/>
  <c r="Y192" i="3"/>
  <c r="W192" i="3"/>
  <c r="V192" i="3"/>
  <c r="AJ191" i="3"/>
  <c r="AI191" i="3"/>
  <c r="AH191" i="3"/>
  <c r="AA191" i="3"/>
  <c r="Y191" i="3"/>
  <c r="W191" i="3"/>
  <c r="V191" i="3"/>
  <c r="AJ190" i="3"/>
  <c r="AI190" i="3"/>
  <c r="AH190" i="3"/>
  <c r="AA190" i="3"/>
  <c r="Y190" i="3"/>
  <c r="W190" i="3"/>
  <c r="V190" i="3"/>
  <c r="AJ189" i="3"/>
  <c r="AI189" i="3"/>
  <c r="AH189" i="3"/>
  <c r="AA189" i="3"/>
  <c r="Y189" i="3"/>
  <c r="W189" i="3"/>
  <c r="V189" i="3"/>
  <c r="AJ188" i="3"/>
  <c r="AI188" i="3"/>
  <c r="AH188" i="3"/>
  <c r="AA188" i="3"/>
  <c r="Y188" i="3"/>
  <c r="W188" i="3"/>
  <c r="V188" i="3"/>
  <c r="AJ187" i="3"/>
  <c r="AI187" i="3"/>
  <c r="AH187" i="3"/>
  <c r="AA187" i="3"/>
  <c r="Y187" i="3"/>
  <c r="W187" i="3"/>
  <c r="V187" i="3"/>
  <c r="AJ186" i="3"/>
  <c r="AI186" i="3"/>
  <c r="AH186" i="3"/>
  <c r="AA186" i="3"/>
  <c r="Y186" i="3"/>
  <c r="W186" i="3"/>
  <c r="V186" i="3"/>
  <c r="AJ185" i="3"/>
  <c r="AI185" i="3"/>
  <c r="AH185" i="3"/>
  <c r="V185" i="3"/>
  <c r="AJ184" i="3"/>
  <c r="AI184" i="3"/>
  <c r="AH184" i="3"/>
  <c r="AA184" i="3"/>
  <c r="Z184" i="3"/>
  <c r="Y184" i="3"/>
  <c r="W184" i="3"/>
  <c r="V184" i="3"/>
  <c r="I184" i="3"/>
  <c r="AJ183" i="3"/>
  <c r="AI183" i="3"/>
  <c r="AH183" i="3"/>
  <c r="AA183" i="3"/>
  <c r="Z183" i="3"/>
  <c r="Y183" i="3"/>
  <c r="W183" i="3"/>
  <c r="V183" i="3"/>
  <c r="I183" i="3"/>
  <c r="AJ182" i="3"/>
  <c r="AI182" i="3"/>
  <c r="AH182" i="3"/>
  <c r="AA182" i="3"/>
  <c r="Y182" i="3"/>
  <c r="W182" i="3"/>
  <c r="V182" i="3"/>
  <c r="AJ181" i="3"/>
  <c r="AI181" i="3"/>
  <c r="AH181" i="3"/>
  <c r="AA181" i="3"/>
  <c r="Y181" i="3"/>
  <c r="W181" i="3"/>
  <c r="V181" i="3"/>
  <c r="AJ180" i="3"/>
  <c r="AI180" i="3"/>
  <c r="AH180" i="3"/>
  <c r="AA180" i="3"/>
  <c r="Y180" i="3"/>
  <c r="W180" i="3"/>
  <c r="V180" i="3"/>
  <c r="AJ179" i="3"/>
  <c r="AI179" i="3"/>
  <c r="AH179" i="3"/>
  <c r="AA179" i="3"/>
  <c r="Z179" i="3"/>
  <c r="Y179" i="3"/>
  <c r="W179" i="3"/>
  <c r="V179" i="3"/>
  <c r="AJ178" i="3"/>
  <c r="AI178" i="3"/>
  <c r="AH178" i="3"/>
  <c r="V178" i="3"/>
  <c r="AJ177" i="3"/>
  <c r="AI177" i="3"/>
  <c r="AH177" i="3"/>
  <c r="AE177" i="3"/>
  <c r="AD177" i="3"/>
  <c r="AC177" i="3"/>
  <c r="AB177" i="3"/>
  <c r="AA177" i="3"/>
  <c r="Z177" i="3"/>
  <c r="Y177" i="3"/>
  <c r="X177" i="3"/>
  <c r="W177" i="3"/>
  <c r="V177" i="3"/>
  <c r="U177" i="3"/>
  <c r="T177" i="3"/>
  <c r="S177" i="3"/>
  <c r="R177" i="3"/>
  <c r="Q177" i="3"/>
  <c r="P177" i="3"/>
  <c r="O177" i="3"/>
  <c r="N177" i="3"/>
  <c r="M177" i="3"/>
  <c r="L177" i="3"/>
  <c r="K177" i="3"/>
  <c r="J177" i="3"/>
  <c r="I177" i="3"/>
  <c r="AJ176" i="3"/>
  <c r="AI176" i="3"/>
  <c r="AH176" i="3"/>
  <c r="AD176" i="3"/>
  <c r="AC176" i="3"/>
  <c r="AB176" i="3"/>
  <c r="AA176" i="3"/>
  <c r="Z176" i="3"/>
  <c r="Y176" i="3"/>
  <c r="X176" i="3"/>
  <c r="W176" i="3"/>
  <c r="V176" i="3"/>
  <c r="U176" i="3"/>
  <c r="T176" i="3"/>
  <c r="S176" i="3"/>
  <c r="R176" i="3"/>
  <c r="Q176" i="3"/>
  <c r="P176" i="3"/>
  <c r="O176" i="3"/>
  <c r="N176" i="3"/>
  <c r="M176" i="3"/>
  <c r="L176" i="3"/>
  <c r="K176" i="3"/>
  <c r="J176" i="3"/>
  <c r="I176" i="3"/>
  <c r="AJ175" i="3"/>
  <c r="AI175" i="3"/>
  <c r="AH175" i="3"/>
  <c r="AA175" i="3"/>
  <c r="Z175" i="3"/>
  <c r="Y175" i="3"/>
  <c r="W175" i="3"/>
  <c r="V175" i="3"/>
  <c r="M175" i="3"/>
  <c r="L175" i="3"/>
  <c r="AJ174" i="3"/>
  <c r="AI174" i="3"/>
  <c r="AH174" i="3"/>
  <c r="AA174" i="3"/>
  <c r="Z174" i="3"/>
  <c r="Y174" i="3"/>
  <c r="W174" i="3"/>
  <c r="V174" i="3"/>
  <c r="N174" i="3"/>
  <c r="M174" i="3"/>
  <c r="L174" i="3"/>
  <c r="AJ173" i="3"/>
  <c r="AI173" i="3"/>
  <c r="AH173" i="3"/>
  <c r="V173" i="3"/>
  <c r="AJ172" i="3"/>
  <c r="AI172" i="3"/>
  <c r="AH172" i="3"/>
  <c r="AD172" i="3"/>
  <c r="AC172" i="3"/>
  <c r="AB172" i="3"/>
  <c r="AA172" i="3"/>
  <c r="Z172" i="3"/>
  <c r="Y172" i="3"/>
  <c r="X172" i="3"/>
  <c r="W172" i="3"/>
  <c r="V172" i="3"/>
  <c r="U172" i="3"/>
  <c r="T172" i="3"/>
  <c r="S172" i="3"/>
  <c r="R172" i="3"/>
  <c r="Q172" i="3"/>
  <c r="P172" i="3"/>
  <c r="O172" i="3"/>
  <c r="N172" i="3"/>
  <c r="M172" i="3"/>
  <c r="L172" i="3"/>
  <c r="K172" i="3"/>
  <c r="J172" i="3"/>
  <c r="I172" i="3"/>
  <c r="AJ171" i="3"/>
  <c r="AI171" i="3"/>
  <c r="AH171" i="3"/>
  <c r="Y171" i="3"/>
  <c r="W171" i="3"/>
  <c r="V171" i="3"/>
  <c r="AJ170" i="3"/>
  <c r="AI170" i="3"/>
  <c r="AH170" i="3"/>
  <c r="AG170" i="3"/>
  <c r="AA170" i="3"/>
  <c r="Y170" i="3"/>
  <c r="W170" i="3"/>
  <c r="V170" i="3"/>
  <c r="AJ169" i="3"/>
  <c r="AI169" i="3"/>
  <c r="AH169" i="3"/>
  <c r="AA169" i="3"/>
  <c r="Y169" i="3"/>
  <c r="W169" i="3"/>
  <c r="V169" i="3"/>
  <c r="AJ168" i="3"/>
  <c r="AI168" i="3"/>
  <c r="AH168" i="3"/>
  <c r="V168" i="3"/>
  <c r="AJ167" i="3"/>
  <c r="AI167" i="3"/>
  <c r="AH167" i="3"/>
  <c r="AC167" i="3"/>
  <c r="AB167" i="3"/>
  <c r="AA167" i="3"/>
  <c r="Z167" i="3"/>
  <c r="Y167" i="3"/>
  <c r="X167" i="3"/>
  <c r="W167" i="3"/>
  <c r="V167" i="3"/>
  <c r="U167" i="3"/>
  <c r="T167" i="3"/>
  <c r="S167" i="3"/>
  <c r="R167" i="3"/>
  <c r="Q167" i="3"/>
  <c r="P167" i="3"/>
  <c r="O167" i="3"/>
  <c r="N167" i="3"/>
  <c r="M167" i="3"/>
  <c r="L167" i="3"/>
  <c r="K167" i="3"/>
  <c r="J167" i="3"/>
  <c r="I167" i="3"/>
  <c r="AJ166" i="3"/>
  <c r="AI166" i="3"/>
  <c r="AH166" i="3"/>
  <c r="AC166" i="3"/>
  <c r="AB166" i="3"/>
  <c r="AA166" i="3"/>
  <c r="Z166" i="3"/>
  <c r="Y166" i="3"/>
  <c r="X166" i="3"/>
  <c r="W166" i="3"/>
  <c r="V166" i="3"/>
  <c r="U166" i="3"/>
  <c r="T166" i="3"/>
  <c r="S166" i="3"/>
  <c r="R166" i="3"/>
  <c r="Q166" i="3"/>
  <c r="P166" i="3"/>
  <c r="O166" i="3"/>
  <c r="N166" i="3"/>
  <c r="M166" i="3"/>
  <c r="L166" i="3"/>
  <c r="K166" i="3"/>
  <c r="J166" i="3"/>
  <c r="I166" i="3"/>
  <c r="AJ165" i="3"/>
  <c r="AI165" i="3"/>
  <c r="AH165" i="3"/>
  <c r="AD165" i="3"/>
  <c r="AC165" i="3"/>
  <c r="AB165" i="3"/>
  <c r="AA165" i="3"/>
  <c r="Z165" i="3"/>
  <c r="Y165" i="3"/>
  <c r="X165" i="3"/>
  <c r="W165" i="3"/>
  <c r="V165" i="3"/>
  <c r="U165" i="3"/>
  <c r="T165" i="3"/>
  <c r="S165" i="3"/>
  <c r="R165" i="3"/>
  <c r="Q165" i="3"/>
  <c r="P165" i="3"/>
  <c r="O165" i="3"/>
  <c r="N165" i="3"/>
  <c r="M165" i="3"/>
  <c r="L165" i="3"/>
  <c r="K165" i="3"/>
  <c r="J165" i="3"/>
  <c r="I165" i="3"/>
  <c r="AJ164" i="3"/>
  <c r="AI164" i="3"/>
  <c r="AH164" i="3"/>
  <c r="AA164" i="3"/>
  <c r="Y164" i="3"/>
  <c r="W164" i="3"/>
  <c r="V164" i="3"/>
  <c r="AJ163" i="3"/>
  <c r="AI163" i="3"/>
  <c r="AH163" i="3"/>
  <c r="V163" i="3"/>
  <c r="AJ162" i="3"/>
  <c r="AI162" i="3"/>
  <c r="AH162" i="3"/>
  <c r="AD162" i="3"/>
  <c r="AC162" i="3"/>
  <c r="AB162" i="3"/>
  <c r="AA162" i="3"/>
  <c r="Z162" i="3"/>
  <c r="Y162" i="3"/>
  <c r="X162" i="3"/>
  <c r="W162" i="3"/>
  <c r="V162" i="3"/>
  <c r="U162" i="3"/>
  <c r="T162" i="3"/>
  <c r="S162" i="3"/>
  <c r="R162" i="3"/>
  <c r="Q162" i="3"/>
  <c r="P162" i="3"/>
  <c r="O162" i="3"/>
  <c r="N162" i="3"/>
  <c r="M162" i="3"/>
  <c r="L162" i="3"/>
  <c r="K162" i="3"/>
  <c r="J162" i="3"/>
  <c r="I162" i="3"/>
  <c r="AJ161" i="3"/>
  <c r="AI161" i="3"/>
  <c r="AH161" i="3"/>
  <c r="AA161" i="3"/>
  <c r="Z161" i="3"/>
  <c r="Y161" i="3"/>
  <c r="W161" i="3"/>
  <c r="V161" i="3"/>
  <c r="AJ160" i="3"/>
  <c r="AI160" i="3"/>
  <c r="AH160" i="3"/>
  <c r="AA160" i="3"/>
  <c r="Z160" i="3"/>
  <c r="Y160" i="3"/>
  <c r="W160" i="3"/>
  <c r="V160" i="3"/>
  <c r="AJ159" i="3"/>
  <c r="AI159" i="3"/>
  <c r="AH159" i="3"/>
  <c r="AA159" i="3"/>
  <c r="Z159" i="3"/>
  <c r="Y159" i="3"/>
  <c r="W159" i="3"/>
  <c r="V159" i="3"/>
  <c r="AJ158" i="3"/>
  <c r="AI158" i="3"/>
  <c r="AH158" i="3"/>
  <c r="AA158" i="3"/>
  <c r="Z158" i="3"/>
  <c r="Y158" i="3"/>
  <c r="W158" i="3"/>
  <c r="V158" i="3"/>
  <c r="AJ157" i="3"/>
  <c r="AI157" i="3"/>
  <c r="AH157" i="3"/>
  <c r="AA157" i="3"/>
  <c r="Z157" i="3"/>
  <c r="Y157" i="3"/>
  <c r="W157" i="3"/>
  <c r="V157" i="3"/>
  <c r="AJ156" i="3"/>
  <c r="AI156" i="3"/>
  <c r="AH156" i="3"/>
  <c r="AA156" i="3"/>
  <c r="Z156" i="3"/>
  <c r="Y156" i="3"/>
  <c r="W156" i="3"/>
  <c r="V156" i="3"/>
  <c r="AJ155" i="3"/>
  <c r="AI155" i="3"/>
  <c r="AH155" i="3"/>
  <c r="V155" i="3"/>
  <c r="AJ154" i="3"/>
  <c r="AI154" i="3"/>
  <c r="AH154" i="3"/>
  <c r="AC154" i="3"/>
  <c r="AB154" i="3"/>
  <c r="AA154" i="3"/>
  <c r="Z154" i="3"/>
  <c r="Y154" i="3"/>
  <c r="X154" i="3"/>
  <c r="W154" i="3"/>
  <c r="V154" i="3"/>
  <c r="U154" i="3"/>
  <c r="T154" i="3"/>
  <c r="S154" i="3"/>
  <c r="R154" i="3"/>
  <c r="Q154" i="3"/>
  <c r="P154" i="3"/>
  <c r="O154" i="3"/>
  <c r="N154" i="3"/>
  <c r="M154" i="3"/>
  <c r="L154" i="3"/>
  <c r="K154" i="3"/>
  <c r="J154" i="3"/>
  <c r="I154" i="3"/>
  <c r="AJ153" i="3"/>
  <c r="AI153" i="3"/>
  <c r="AH153" i="3"/>
  <c r="AA153" i="3"/>
  <c r="Y153" i="3"/>
  <c r="W153" i="3"/>
  <c r="V153" i="3"/>
  <c r="AJ152" i="3"/>
  <c r="AI152" i="3"/>
  <c r="AH152" i="3"/>
  <c r="AA152" i="3"/>
  <c r="Y152" i="3"/>
  <c r="W152" i="3"/>
  <c r="V152" i="3"/>
  <c r="AJ151" i="3"/>
  <c r="AI151" i="3"/>
  <c r="AH151" i="3"/>
  <c r="AA151" i="3"/>
  <c r="Y151" i="3"/>
  <c r="W151" i="3"/>
  <c r="V151" i="3"/>
  <c r="AJ150" i="3"/>
  <c r="AI150" i="3"/>
  <c r="AH150" i="3"/>
  <c r="AA150" i="3"/>
  <c r="Y150" i="3"/>
  <c r="W150" i="3"/>
  <c r="V150" i="3"/>
  <c r="AJ149" i="3"/>
  <c r="AI149" i="3"/>
  <c r="AH149" i="3"/>
  <c r="AA149" i="3"/>
  <c r="Y149" i="3"/>
  <c r="W149" i="3"/>
  <c r="V149" i="3"/>
  <c r="AJ148" i="3"/>
  <c r="AI148" i="3"/>
  <c r="AH148" i="3"/>
  <c r="AA148" i="3"/>
  <c r="Y148" i="3"/>
  <c r="W148" i="3"/>
  <c r="V148" i="3"/>
  <c r="AJ147" i="3"/>
  <c r="AI147" i="3"/>
  <c r="AH147" i="3"/>
  <c r="AA147" i="3"/>
  <c r="Y147" i="3"/>
  <c r="W147" i="3"/>
  <c r="V147" i="3"/>
  <c r="AJ146" i="3"/>
  <c r="AI146" i="3"/>
  <c r="AH146" i="3"/>
  <c r="AA146" i="3"/>
  <c r="Y146" i="3"/>
  <c r="W146" i="3"/>
  <c r="V146" i="3"/>
  <c r="AJ145" i="3"/>
  <c r="AI145" i="3"/>
  <c r="AH145" i="3"/>
  <c r="AA145" i="3"/>
  <c r="Y145" i="3"/>
  <c r="W145" i="3"/>
  <c r="V145" i="3"/>
  <c r="AJ144" i="3"/>
  <c r="AI144" i="3"/>
  <c r="AH144" i="3"/>
  <c r="AA144" i="3"/>
  <c r="Y144" i="3"/>
  <c r="W144" i="3"/>
  <c r="V144" i="3"/>
  <c r="AJ143" i="3"/>
  <c r="AI143" i="3"/>
  <c r="AH143" i="3"/>
  <c r="AA143" i="3"/>
  <c r="Z143" i="3"/>
  <c r="Y143" i="3"/>
  <c r="W143" i="3"/>
  <c r="V143" i="3"/>
  <c r="AJ142" i="3"/>
  <c r="AI142" i="3"/>
  <c r="AH142" i="3"/>
  <c r="AA142" i="3"/>
  <c r="Y142" i="3"/>
  <c r="W142" i="3"/>
  <c r="V142" i="3"/>
  <c r="AJ141" i="3"/>
  <c r="AI141" i="3"/>
  <c r="AH141" i="3"/>
  <c r="AA141" i="3"/>
  <c r="Y141" i="3"/>
  <c r="W141" i="3"/>
  <c r="V141" i="3"/>
  <c r="AJ140" i="3"/>
  <c r="AI140" i="3"/>
  <c r="AH140" i="3"/>
  <c r="AA140" i="3"/>
  <c r="Y140" i="3"/>
  <c r="W140" i="3"/>
  <c r="V140" i="3"/>
  <c r="AJ139" i="3"/>
  <c r="AI139" i="3"/>
  <c r="AH139" i="3"/>
  <c r="V139" i="3"/>
  <c r="AJ138" i="3"/>
  <c r="AI138" i="3"/>
  <c r="AH138" i="3"/>
  <c r="AA138" i="3"/>
  <c r="Y138" i="3"/>
  <c r="W138" i="3"/>
  <c r="V138" i="3"/>
  <c r="AJ137" i="3"/>
  <c r="AI137" i="3"/>
  <c r="AH137" i="3"/>
  <c r="AA137" i="3"/>
  <c r="Y137" i="3"/>
  <c r="W137" i="3"/>
  <c r="V137" i="3"/>
  <c r="AJ136" i="3"/>
  <c r="AI136" i="3"/>
  <c r="AH136" i="3"/>
  <c r="AA136" i="3"/>
  <c r="Y136" i="3"/>
  <c r="W136" i="3"/>
  <c r="V136" i="3"/>
  <c r="AJ135" i="3"/>
  <c r="AI135" i="3"/>
  <c r="AH135" i="3"/>
  <c r="AA135" i="3"/>
  <c r="Y135" i="3"/>
  <c r="W135" i="3"/>
  <c r="V135" i="3"/>
  <c r="AJ134" i="3"/>
  <c r="AI134" i="3"/>
  <c r="AH134" i="3"/>
  <c r="AA134" i="3"/>
  <c r="Y134" i="3"/>
  <c r="W134" i="3"/>
  <c r="V134" i="3"/>
  <c r="AJ133" i="3"/>
  <c r="AI133" i="3"/>
  <c r="AH133" i="3"/>
  <c r="AA133" i="3"/>
  <c r="Y133" i="3"/>
  <c r="W133" i="3"/>
  <c r="V133" i="3"/>
  <c r="AJ132" i="3"/>
  <c r="AI132" i="3"/>
  <c r="AH132" i="3"/>
  <c r="V132" i="3"/>
  <c r="AJ131" i="3"/>
  <c r="AI131" i="3"/>
  <c r="AH131" i="3"/>
  <c r="AA131" i="3"/>
  <c r="Z131" i="3"/>
  <c r="Y131" i="3"/>
  <c r="W131" i="3"/>
  <c r="V131" i="3"/>
  <c r="AJ130" i="3"/>
  <c r="AI130" i="3"/>
  <c r="AH130" i="3"/>
  <c r="AA130" i="3"/>
  <c r="Z130" i="3"/>
  <c r="Y130" i="3"/>
  <c r="W130" i="3"/>
  <c r="V130" i="3"/>
  <c r="AJ129" i="3"/>
  <c r="AI129" i="3"/>
  <c r="AH129" i="3"/>
  <c r="AA129" i="3"/>
  <c r="Y129" i="3"/>
  <c r="W129" i="3"/>
  <c r="V129" i="3"/>
  <c r="AJ128" i="3"/>
  <c r="AI128" i="3"/>
  <c r="AH128" i="3"/>
  <c r="AA128" i="3"/>
  <c r="Y128" i="3"/>
  <c r="W128" i="3"/>
  <c r="V128" i="3"/>
  <c r="AJ127" i="3"/>
  <c r="AI127" i="3"/>
  <c r="AH127" i="3"/>
  <c r="AA127" i="3"/>
  <c r="Z127" i="3"/>
  <c r="Y127" i="3"/>
  <c r="W127" i="3"/>
  <c r="V127" i="3"/>
  <c r="AJ126" i="3"/>
  <c r="AI126" i="3"/>
  <c r="AH126" i="3"/>
  <c r="AA126" i="3"/>
  <c r="Z126" i="3"/>
  <c r="Y126" i="3"/>
  <c r="W126" i="3"/>
  <c r="V126" i="3"/>
  <c r="AJ125" i="3"/>
  <c r="AI125" i="3"/>
  <c r="AH125" i="3"/>
  <c r="AA125" i="3"/>
  <c r="Z125" i="3"/>
  <c r="Y125" i="3"/>
  <c r="W125" i="3"/>
  <c r="V125" i="3"/>
  <c r="AJ124" i="3"/>
  <c r="AI124" i="3"/>
  <c r="AH124" i="3"/>
  <c r="AA124" i="3"/>
  <c r="Z124" i="3"/>
  <c r="Y124" i="3"/>
  <c r="W124" i="3"/>
  <c r="V124" i="3"/>
  <c r="AJ123" i="3"/>
  <c r="AI123" i="3"/>
  <c r="AH123" i="3"/>
  <c r="AA123" i="3"/>
  <c r="Z123" i="3"/>
  <c r="Y123" i="3"/>
  <c r="W123" i="3"/>
  <c r="V123" i="3"/>
  <c r="AJ122" i="3"/>
  <c r="AI122" i="3"/>
  <c r="AH122" i="3"/>
  <c r="V122" i="3"/>
  <c r="AJ121" i="3"/>
  <c r="AI121" i="3"/>
  <c r="AH121" i="3"/>
  <c r="AE121" i="3"/>
  <c r="AD121" i="3"/>
  <c r="AC121" i="3"/>
  <c r="AB121" i="3"/>
  <c r="AA121" i="3"/>
  <c r="Z121" i="3"/>
  <c r="Y121" i="3"/>
  <c r="X121" i="3"/>
  <c r="W121" i="3"/>
  <c r="V121" i="3"/>
  <c r="U121" i="3"/>
  <c r="T121" i="3"/>
  <c r="S121" i="3"/>
  <c r="R121" i="3"/>
  <c r="Q121" i="3"/>
  <c r="P121" i="3"/>
  <c r="O121" i="3"/>
  <c r="N121" i="3"/>
  <c r="M121" i="3"/>
  <c r="L121" i="3"/>
  <c r="K121" i="3"/>
  <c r="J121" i="3"/>
  <c r="I121" i="3"/>
  <c r="AJ120" i="3"/>
  <c r="AI120" i="3"/>
  <c r="AH120" i="3"/>
  <c r="AD120" i="3"/>
  <c r="AC120" i="3"/>
  <c r="AB120" i="3"/>
  <c r="AA120" i="3"/>
  <c r="Z120" i="3"/>
  <c r="Y120" i="3"/>
  <c r="X120" i="3"/>
  <c r="W120" i="3"/>
  <c r="V120" i="3"/>
  <c r="U120" i="3"/>
  <c r="T120" i="3"/>
  <c r="S120" i="3"/>
  <c r="R120" i="3"/>
  <c r="Q120" i="3"/>
  <c r="P120" i="3"/>
  <c r="O120" i="3"/>
  <c r="N120" i="3"/>
  <c r="M120" i="3"/>
  <c r="L120" i="3"/>
  <c r="K120" i="3"/>
  <c r="J120" i="3"/>
  <c r="I120" i="3"/>
  <c r="AJ119" i="3"/>
  <c r="AI119" i="3"/>
  <c r="AH119" i="3"/>
  <c r="AJ118" i="3"/>
  <c r="AI118" i="3"/>
  <c r="AH118" i="3"/>
  <c r="Y118" i="3"/>
  <c r="W118" i="3"/>
  <c r="V118" i="3"/>
  <c r="AJ117" i="3"/>
  <c r="AI117" i="3"/>
  <c r="AH117" i="3"/>
  <c r="AA117" i="3"/>
  <c r="Y117" i="3"/>
  <c r="W117" i="3"/>
  <c r="V117" i="3"/>
  <c r="AJ116" i="3"/>
  <c r="AI116" i="3"/>
  <c r="AH116" i="3"/>
  <c r="V116" i="3"/>
  <c r="AJ115" i="3"/>
  <c r="AI115" i="3"/>
  <c r="AH115" i="3"/>
  <c r="AC115" i="3"/>
  <c r="AB115" i="3"/>
  <c r="AA115" i="3"/>
  <c r="Z115" i="3"/>
  <c r="Y115" i="3"/>
  <c r="X115" i="3"/>
  <c r="W115" i="3"/>
  <c r="V115" i="3"/>
  <c r="U115" i="3"/>
  <c r="T115" i="3"/>
  <c r="S115" i="3"/>
  <c r="R115" i="3"/>
  <c r="Q115" i="3"/>
  <c r="P115" i="3"/>
  <c r="O115" i="3"/>
  <c r="N115" i="3"/>
  <c r="M115" i="3"/>
  <c r="L115" i="3"/>
  <c r="K115" i="3"/>
  <c r="J115" i="3"/>
  <c r="I115" i="3"/>
  <c r="AJ114" i="3"/>
  <c r="AI114" i="3"/>
  <c r="AH114" i="3"/>
  <c r="V114" i="3"/>
  <c r="O114" i="3"/>
  <c r="AJ113" i="3"/>
  <c r="AI113" i="3"/>
  <c r="AH113" i="3"/>
  <c r="AA113" i="3"/>
  <c r="Z113" i="3"/>
  <c r="Y113" i="3"/>
  <c r="W113" i="3"/>
  <c r="V113" i="3"/>
  <c r="AJ112" i="3"/>
  <c r="AI112" i="3"/>
  <c r="AH112" i="3"/>
  <c r="AA112" i="3"/>
  <c r="Z112" i="3"/>
  <c r="Y112" i="3"/>
  <c r="W112" i="3"/>
  <c r="V112" i="3"/>
  <c r="AJ111" i="3"/>
  <c r="AI111" i="3"/>
  <c r="AH111" i="3"/>
  <c r="V111" i="3"/>
  <c r="AJ110" i="3"/>
  <c r="AI110" i="3"/>
  <c r="AH110" i="3"/>
  <c r="AD110" i="3"/>
  <c r="AC110" i="3"/>
  <c r="AB110" i="3"/>
  <c r="AA110" i="3"/>
  <c r="Z110" i="3"/>
  <c r="Y110" i="3"/>
  <c r="X110" i="3"/>
  <c r="W110" i="3"/>
  <c r="V110" i="3"/>
  <c r="U110" i="3"/>
  <c r="T110" i="3"/>
  <c r="S110" i="3"/>
  <c r="R110" i="3"/>
  <c r="Q110" i="3"/>
  <c r="P110" i="3"/>
  <c r="O110" i="3"/>
  <c r="N110" i="3"/>
  <c r="M110" i="3"/>
  <c r="L110" i="3"/>
  <c r="K110" i="3"/>
  <c r="J110" i="3"/>
  <c r="I110" i="3"/>
  <c r="AJ109" i="3"/>
  <c r="AI109" i="3"/>
  <c r="AH109" i="3"/>
  <c r="AC109" i="3"/>
  <c r="AB109" i="3"/>
  <c r="AA109" i="3"/>
  <c r="Z109" i="3"/>
  <c r="Y109" i="3"/>
  <c r="X109" i="3"/>
  <c r="W109" i="3"/>
  <c r="V109" i="3"/>
  <c r="U109" i="3"/>
  <c r="T109" i="3"/>
  <c r="S109" i="3"/>
  <c r="R109" i="3"/>
  <c r="Q109" i="3"/>
  <c r="P109" i="3"/>
  <c r="O109" i="3"/>
  <c r="N109" i="3"/>
  <c r="M109" i="3"/>
  <c r="L109" i="3"/>
  <c r="K109" i="3"/>
  <c r="J109" i="3"/>
  <c r="I109" i="3"/>
  <c r="AJ108" i="3"/>
  <c r="AI108" i="3"/>
  <c r="AH108" i="3"/>
  <c r="AG108" i="3"/>
  <c r="AC108" i="3"/>
  <c r="AB108" i="3"/>
  <c r="AA108" i="3"/>
  <c r="Z108" i="3"/>
  <c r="Y108" i="3"/>
  <c r="X108" i="3"/>
  <c r="W108" i="3"/>
  <c r="V108" i="3"/>
  <c r="U108" i="3"/>
  <c r="T108" i="3"/>
  <c r="S108" i="3"/>
  <c r="R108" i="3"/>
  <c r="Q108" i="3"/>
  <c r="P108" i="3"/>
  <c r="O108" i="3"/>
  <c r="N108" i="3"/>
  <c r="M108" i="3"/>
  <c r="L108" i="3"/>
  <c r="K108" i="3"/>
  <c r="J108" i="3"/>
  <c r="I108" i="3"/>
  <c r="AJ107" i="3"/>
  <c r="AI107" i="3"/>
  <c r="AH107" i="3"/>
  <c r="AG107" i="3"/>
  <c r="AA107" i="3"/>
  <c r="Y107" i="3"/>
  <c r="AJ106" i="3"/>
  <c r="AI106" i="3"/>
  <c r="AH106" i="3"/>
  <c r="AG106" i="3"/>
  <c r="AJ105" i="3"/>
  <c r="AI105" i="3"/>
  <c r="AH105" i="3"/>
  <c r="AG105" i="3"/>
  <c r="AE105" i="3"/>
  <c r="AD105" i="3"/>
  <c r="AC105" i="3"/>
  <c r="AB105" i="3"/>
  <c r="AA105" i="3"/>
  <c r="Z105" i="3"/>
  <c r="Y105" i="3"/>
  <c r="X105" i="3"/>
  <c r="W105" i="3"/>
  <c r="V105" i="3"/>
  <c r="U105" i="3"/>
  <c r="T105" i="3"/>
  <c r="S105" i="3"/>
  <c r="R105" i="3"/>
  <c r="Q105" i="3"/>
  <c r="P105" i="3"/>
  <c r="O105" i="3"/>
  <c r="N105" i="3"/>
  <c r="M105" i="3"/>
  <c r="L105" i="3"/>
  <c r="K105" i="3"/>
  <c r="J105" i="3"/>
  <c r="I105" i="3"/>
  <c r="AJ104" i="3"/>
  <c r="AI104" i="3"/>
  <c r="AH104" i="3"/>
  <c r="AG104" i="3"/>
  <c r="AA104" i="3"/>
  <c r="Y104" i="3"/>
  <c r="W104" i="3"/>
  <c r="V104" i="3"/>
  <c r="AJ103" i="3"/>
  <c r="AI103" i="3"/>
  <c r="AH103" i="3"/>
  <c r="AG103" i="3"/>
  <c r="AC103" i="3"/>
  <c r="AB103" i="3"/>
  <c r="AA103" i="3"/>
  <c r="Z103" i="3"/>
  <c r="Y103" i="3"/>
  <c r="X103" i="3"/>
  <c r="W103" i="3"/>
  <c r="V103" i="3"/>
  <c r="U103" i="3"/>
  <c r="T103" i="3"/>
  <c r="S103" i="3"/>
  <c r="R103" i="3"/>
  <c r="Q103" i="3"/>
  <c r="P103" i="3"/>
  <c r="O103" i="3"/>
  <c r="N103" i="3"/>
  <c r="M103" i="3"/>
  <c r="L103" i="3"/>
  <c r="K103" i="3"/>
  <c r="J103" i="3"/>
  <c r="I103" i="3"/>
  <c r="AJ102" i="3"/>
  <c r="AI102" i="3"/>
  <c r="AH102" i="3"/>
  <c r="AG102" i="3"/>
  <c r="AD102" i="3"/>
  <c r="AC102" i="3"/>
  <c r="AB102" i="3"/>
  <c r="AA102" i="3"/>
  <c r="Z102" i="3"/>
  <c r="Y102" i="3"/>
  <c r="X102" i="3"/>
  <c r="W102" i="3"/>
  <c r="V102" i="3"/>
  <c r="U102" i="3"/>
  <c r="T102" i="3"/>
  <c r="S102" i="3"/>
  <c r="R102" i="3"/>
  <c r="Q102" i="3"/>
  <c r="P102" i="3"/>
  <c r="O102" i="3"/>
  <c r="N102" i="3"/>
  <c r="M102" i="3"/>
  <c r="L102" i="3"/>
  <c r="K102" i="3"/>
  <c r="J102" i="3"/>
  <c r="I102" i="3"/>
  <c r="AJ101" i="3"/>
  <c r="AI101" i="3"/>
  <c r="AH101" i="3"/>
  <c r="AG101" i="3"/>
  <c r="AA101" i="3"/>
  <c r="Y101" i="3"/>
  <c r="W101" i="3"/>
  <c r="V101" i="3"/>
  <c r="AJ100" i="3"/>
  <c r="AI100" i="3"/>
  <c r="AH100" i="3"/>
  <c r="AG100" i="3"/>
  <c r="AA100" i="3"/>
  <c r="Y100" i="3"/>
  <c r="W100" i="3"/>
  <c r="V100" i="3"/>
  <c r="AJ99" i="3"/>
  <c r="AI99" i="3"/>
  <c r="AH99" i="3"/>
  <c r="AG99" i="3"/>
  <c r="AA99" i="3"/>
  <c r="Y99" i="3"/>
  <c r="W99" i="3"/>
  <c r="V99" i="3"/>
  <c r="AJ98" i="3"/>
  <c r="AI98" i="3"/>
  <c r="AH98" i="3"/>
  <c r="AG98" i="3"/>
  <c r="AD98" i="3"/>
  <c r="AC98" i="3"/>
  <c r="AB98" i="3"/>
  <c r="AA98" i="3"/>
  <c r="Z98" i="3"/>
  <c r="Y98" i="3"/>
  <c r="X98" i="3"/>
  <c r="W98" i="3"/>
  <c r="V98" i="3"/>
  <c r="U98" i="3"/>
  <c r="T98" i="3"/>
  <c r="S98" i="3"/>
  <c r="R98" i="3"/>
  <c r="Q98" i="3"/>
  <c r="P98" i="3"/>
  <c r="O98" i="3"/>
  <c r="N98" i="3"/>
  <c r="M98" i="3"/>
  <c r="L98" i="3"/>
  <c r="K98" i="3"/>
  <c r="J98" i="3"/>
  <c r="I98" i="3"/>
  <c r="AJ97" i="3"/>
  <c r="AI97" i="3"/>
  <c r="AH97" i="3"/>
  <c r="AG97" i="3"/>
  <c r="AC97" i="3"/>
  <c r="AB97" i="3"/>
  <c r="AA97" i="3"/>
  <c r="Z97" i="3"/>
  <c r="Y97" i="3"/>
  <c r="X97" i="3"/>
  <c r="W97" i="3"/>
  <c r="V97" i="3"/>
  <c r="U97" i="3"/>
  <c r="T97" i="3"/>
  <c r="S97" i="3"/>
  <c r="R97" i="3"/>
  <c r="Q97" i="3"/>
  <c r="P97" i="3"/>
  <c r="O97" i="3"/>
  <c r="N97" i="3"/>
  <c r="M97" i="3"/>
  <c r="L97" i="3"/>
  <c r="K97" i="3"/>
  <c r="J97" i="3"/>
  <c r="I97" i="3"/>
  <c r="AJ96" i="3"/>
  <c r="AI96" i="3"/>
  <c r="AH96" i="3"/>
  <c r="AG96" i="3"/>
  <c r="AA96" i="3"/>
  <c r="Y96" i="3"/>
  <c r="W96" i="3"/>
  <c r="V96" i="3"/>
  <c r="AJ95" i="3"/>
  <c r="AI95" i="3"/>
  <c r="AH95" i="3"/>
  <c r="AG95" i="3"/>
  <c r="AC95" i="3"/>
  <c r="AB95" i="3"/>
  <c r="AA95" i="3"/>
  <c r="Y95" i="3"/>
  <c r="X95" i="3"/>
  <c r="W95" i="3"/>
  <c r="V95" i="3"/>
  <c r="U95" i="3"/>
  <c r="T95" i="3"/>
  <c r="S95" i="3"/>
  <c r="R95" i="3"/>
  <c r="Q95" i="3"/>
  <c r="P95" i="3"/>
  <c r="O95" i="3"/>
  <c r="N95" i="3"/>
  <c r="M95" i="3"/>
  <c r="L95" i="3"/>
  <c r="K95" i="3"/>
  <c r="J95" i="3"/>
  <c r="I95" i="3"/>
  <c r="AJ94" i="3"/>
  <c r="AI94" i="3"/>
  <c r="AH94" i="3"/>
  <c r="AG94" i="3"/>
  <c r="AA94" i="3"/>
  <c r="Y94" i="3"/>
  <c r="W94" i="3"/>
  <c r="V94" i="3"/>
  <c r="I94" i="3"/>
  <c r="AJ93" i="3"/>
  <c r="AI93" i="3"/>
  <c r="AH93" i="3"/>
  <c r="AG93" i="3"/>
  <c r="AA93" i="3"/>
  <c r="Y93" i="3"/>
  <c r="W93" i="3"/>
  <c r="V93" i="3"/>
  <c r="AJ92" i="3"/>
  <c r="AI92" i="3"/>
  <c r="AH92" i="3"/>
  <c r="AG92" i="3"/>
  <c r="AA92" i="3"/>
  <c r="Y92" i="3"/>
  <c r="W92" i="3"/>
  <c r="V92" i="3"/>
  <c r="I92" i="3"/>
  <c r="AJ91" i="3"/>
  <c r="AI91" i="3"/>
  <c r="AH91" i="3"/>
  <c r="AG91" i="3"/>
  <c r="AA91" i="3"/>
  <c r="Z91" i="3"/>
  <c r="Y91" i="3"/>
  <c r="W91" i="3"/>
  <c r="V91" i="3"/>
  <c r="AJ90" i="3"/>
  <c r="AI90" i="3"/>
  <c r="AH90" i="3"/>
  <c r="AG90" i="3"/>
  <c r="AA90" i="3"/>
  <c r="Y90" i="3"/>
  <c r="W90" i="3"/>
  <c r="V90" i="3"/>
  <c r="I90" i="3"/>
  <c r="AJ89" i="3"/>
  <c r="AI89" i="3"/>
  <c r="AH89" i="3"/>
  <c r="AG89" i="3"/>
  <c r="AA89" i="3"/>
  <c r="Y89" i="3"/>
  <c r="W89" i="3"/>
  <c r="V89" i="3"/>
  <c r="I89" i="3"/>
  <c r="AJ88" i="3"/>
  <c r="AI88" i="3"/>
  <c r="AH88" i="3"/>
  <c r="AG88" i="3"/>
  <c r="AA88" i="3"/>
  <c r="Y88" i="3"/>
  <c r="W88" i="3"/>
  <c r="V88" i="3"/>
  <c r="I88" i="3"/>
  <c r="AJ87" i="3"/>
  <c r="AI87" i="3"/>
  <c r="AH87" i="3"/>
  <c r="AG87" i="3"/>
  <c r="AA87" i="3"/>
  <c r="Z87" i="3"/>
  <c r="Y87" i="3"/>
  <c r="W87" i="3"/>
  <c r="V87" i="3"/>
  <c r="I87" i="3"/>
  <c r="AJ86" i="3"/>
  <c r="AI86" i="3"/>
  <c r="AH86" i="3"/>
  <c r="AG86" i="3"/>
  <c r="AA86" i="3"/>
  <c r="Z86" i="3"/>
  <c r="Y86" i="3"/>
  <c r="W86" i="3"/>
  <c r="V86" i="3"/>
  <c r="I86" i="3"/>
  <c r="AJ85" i="3"/>
  <c r="AI85" i="3"/>
  <c r="AH85" i="3"/>
  <c r="AG85" i="3"/>
  <c r="AA85" i="3"/>
  <c r="Z85" i="3"/>
  <c r="Y85" i="3"/>
  <c r="W85" i="3"/>
  <c r="V85" i="3"/>
  <c r="I85" i="3"/>
  <c r="AJ84" i="3"/>
  <c r="AI84" i="3"/>
  <c r="AH84" i="3"/>
  <c r="AG84" i="3"/>
  <c r="AA84" i="3"/>
  <c r="Y84" i="3"/>
  <c r="W84" i="3"/>
  <c r="V84" i="3"/>
  <c r="AJ83" i="3"/>
  <c r="AI83" i="3"/>
  <c r="AH83" i="3"/>
  <c r="AG83" i="3"/>
  <c r="AA83" i="3"/>
  <c r="Y83" i="3"/>
  <c r="W83" i="3"/>
  <c r="V83" i="3"/>
  <c r="AJ82" i="3"/>
  <c r="AI82" i="3"/>
  <c r="AH82" i="3"/>
  <c r="AG82" i="3"/>
  <c r="AA82" i="3"/>
  <c r="Y82" i="3"/>
  <c r="W82" i="3"/>
  <c r="V82" i="3"/>
  <c r="AJ81" i="3"/>
  <c r="AI81" i="3"/>
  <c r="AH81" i="3"/>
  <c r="AG81" i="3"/>
  <c r="AA81" i="3"/>
  <c r="Y81" i="3"/>
  <c r="W81" i="3"/>
  <c r="V81" i="3"/>
  <c r="AJ80" i="3"/>
  <c r="AI80" i="3"/>
  <c r="AH80" i="3"/>
  <c r="AG80" i="3"/>
  <c r="AA80" i="3"/>
  <c r="Y80" i="3"/>
  <c r="W80" i="3"/>
  <c r="V80" i="3"/>
  <c r="AJ79" i="3"/>
  <c r="AI79" i="3"/>
  <c r="AH79" i="3"/>
  <c r="AG79" i="3"/>
  <c r="AA79" i="3"/>
  <c r="Z79" i="3"/>
  <c r="Y79" i="3"/>
  <c r="W79" i="3"/>
  <c r="V79" i="3"/>
  <c r="AJ78" i="3"/>
  <c r="AI78" i="3"/>
  <c r="AH78" i="3"/>
  <c r="AG78" i="3"/>
  <c r="AA78" i="3"/>
  <c r="Z78" i="3"/>
  <c r="Y78" i="3"/>
  <c r="W78" i="3"/>
  <c r="V78" i="3"/>
  <c r="AJ77" i="3"/>
  <c r="AI77" i="3"/>
  <c r="AH77" i="3"/>
  <c r="AG77" i="3"/>
  <c r="AA77" i="3"/>
  <c r="Y77" i="3"/>
  <c r="W77" i="3"/>
  <c r="V77" i="3"/>
  <c r="AJ76" i="3"/>
  <c r="AI76" i="3"/>
  <c r="AH76" i="3"/>
  <c r="AG76" i="3"/>
  <c r="V76" i="3"/>
  <c r="AJ75" i="3"/>
  <c r="AI75" i="3"/>
  <c r="AH75" i="3"/>
  <c r="AG75" i="3"/>
  <c r="Y75" i="3"/>
  <c r="W75" i="3"/>
  <c r="V75" i="3"/>
  <c r="AJ74" i="3"/>
  <c r="AI74" i="3"/>
  <c r="AH74" i="3"/>
  <c r="AG74" i="3"/>
  <c r="AA74" i="3"/>
  <c r="Y74" i="3"/>
  <c r="W74" i="3"/>
  <c r="V74" i="3"/>
  <c r="AJ73" i="3"/>
  <c r="AI73" i="3"/>
  <c r="AH73" i="3"/>
  <c r="AG73" i="3"/>
  <c r="V73" i="3"/>
  <c r="AJ72" i="3"/>
  <c r="AI72" i="3"/>
  <c r="AH72" i="3"/>
  <c r="AG72" i="3"/>
  <c r="AE72" i="3"/>
  <c r="AD72" i="3"/>
  <c r="AC72" i="3"/>
  <c r="AB72" i="3"/>
  <c r="AA72" i="3"/>
  <c r="Z72" i="3"/>
  <c r="Y72" i="3"/>
  <c r="X72" i="3"/>
  <c r="W72" i="3"/>
  <c r="V72" i="3"/>
  <c r="U72" i="3"/>
  <c r="T72" i="3"/>
  <c r="S72" i="3"/>
  <c r="R72" i="3"/>
  <c r="Q72" i="3"/>
  <c r="P72" i="3"/>
  <c r="O72" i="3"/>
  <c r="N72" i="3"/>
  <c r="M72" i="3"/>
  <c r="L72" i="3"/>
  <c r="K72" i="3"/>
  <c r="J72" i="3"/>
  <c r="I72" i="3"/>
  <c r="AJ71" i="3"/>
  <c r="AI71" i="3"/>
  <c r="AH71" i="3"/>
  <c r="AG71" i="3"/>
  <c r="AD71" i="3"/>
  <c r="AC71" i="3"/>
  <c r="AB71" i="3"/>
  <c r="AA71" i="3"/>
  <c r="Z71" i="3"/>
  <c r="Y71" i="3"/>
  <c r="X71" i="3"/>
  <c r="W71" i="3"/>
  <c r="V71" i="3"/>
  <c r="U71" i="3"/>
  <c r="T71" i="3"/>
  <c r="S71" i="3"/>
  <c r="R71" i="3"/>
  <c r="Q71" i="3"/>
  <c r="P71" i="3"/>
  <c r="O71" i="3"/>
  <c r="N71" i="3"/>
  <c r="M71" i="3"/>
  <c r="L71" i="3"/>
  <c r="K71" i="3"/>
  <c r="J71" i="3"/>
  <c r="I71" i="3"/>
  <c r="AJ70" i="3"/>
  <c r="AI70" i="3"/>
  <c r="AH70" i="3"/>
  <c r="AG70" i="3"/>
  <c r="AA70" i="3"/>
  <c r="Y70" i="3"/>
  <c r="W70" i="3"/>
  <c r="V70" i="3"/>
  <c r="AJ69" i="3"/>
  <c r="AI69" i="3"/>
  <c r="AH69" i="3"/>
  <c r="AG69" i="3"/>
  <c r="V69" i="3"/>
  <c r="AJ68" i="3"/>
  <c r="AI68" i="3"/>
  <c r="AH68" i="3"/>
  <c r="AG68" i="3"/>
  <c r="AC68" i="3"/>
  <c r="AB68" i="3"/>
  <c r="AA68" i="3"/>
  <c r="Z68" i="3"/>
  <c r="Y68" i="3"/>
  <c r="X68" i="3"/>
  <c r="W68" i="3"/>
  <c r="V68" i="3"/>
  <c r="U68" i="3"/>
  <c r="T68" i="3"/>
  <c r="S68" i="3"/>
  <c r="R68" i="3"/>
  <c r="Q68" i="3"/>
  <c r="P68" i="3"/>
  <c r="O68" i="3"/>
  <c r="N68" i="3"/>
  <c r="M68" i="3"/>
  <c r="L68" i="3"/>
  <c r="K68" i="3"/>
  <c r="J68" i="3"/>
  <c r="I68" i="3"/>
  <c r="AJ67" i="3"/>
  <c r="AI67" i="3"/>
  <c r="AH67" i="3"/>
  <c r="AG67" i="3"/>
  <c r="AA67" i="3"/>
  <c r="Y67" i="3"/>
  <c r="W67" i="3"/>
  <c r="V67" i="3"/>
  <c r="AJ66" i="3"/>
  <c r="AI66" i="3"/>
  <c r="AH66" i="3"/>
  <c r="AG66" i="3"/>
  <c r="V66" i="3"/>
  <c r="AJ65" i="3"/>
  <c r="AI65" i="3"/>
  <c r="AH65" i="3"/>
  <c r="AG65" i="3"/>
  <c r="AD65" i="3"/>
  <c r="AC65" i="3"/>
  <c r="AB65" i="3"/>
  <c r="AA65" i="3"/>
  <c r="Z65" i="3"/>
  <c r="Y65" i="3"/>
  <c r="X65" i="3"/>
  <c r="W65" i="3"/>
  <c r="V65" i="3"/>
  <c r="U65" i="3"/>
  <c r="T65" i="3"/>
  <c r="S65" i="3"/>
  <c r="R65" i="3"/>
  <c r="Q65" i="3"/>
  <c r="P65" i="3"/>
  <c r="O65" i="3"/>
  <c r="N65" i="3"/>
  <c r="M65" i="3"/>
  <c r="L65" i="3"/>
  <c r="K65" i="3"/>
  <c r="J65" i="3"/>
  <c r="I65" i="3"/>
  <c r="AJ64" i="3"/>
  <c r="AI64" i="3"/>
  <c r="AH64" i="3"/>
  <c r="AG64" i="3"/>
  <c r="AC64" i="3"/>
  <c r="AB64" i="3"/>
  <c r="AA64" i="3"/>
  <c r="Z64" i="3"/>
  <c r="Y64" i="3"/>
  <c r="X64" i="3"/>
  <c r="W64" i="3"/>
  <c r="V64" i="3"/>
  <c r="U64" i="3"/>
  <c r="T64" i="3"/>
  <c r="S64" i="3"/>
  <c r="R64" i="3"/>
  <c r="Q64" i="3"/>
  <c r="P64" i="3"/>
  <c r="O64" i="3"/>
  <c r="N64" i="3"/>
  <c r="M64" i="3"/>
  <c r="L64" i="3"/>
  <c r="K64" i="3"/>
  <c r="J64" i="3"/>
  <c r="I64" i="3"/>
  <c r="AJ63" i="3"/>
  <c r="AI63" i="3"/>
  <c r="AH63" i="3"/>
  <c r="AG63" i="3"/>
  <c r="AC63" i="3"/>
  <c r="AB63" i="3"/>
  <c r="AA63" i="3"/>
  <c r="Z63" i="3"/>
  <c r="Y63" i="3"/>
  <c r="X63" i="3"/>
  <c r="W63" i="3"/>
  <c r="V63" i="3"/>
  <c r="U63" i="3"/>
  <c r="T63" i="3"/>
  <c r="S63" i="3"/>
  <c r="R63" i="3"/>
  <c r="Q63" i="3"/>
  <c r="P63" i="3"/>
  <c r="O63" i="3"/>
  <c r="N63" i="3"/>
  <c r="M63" i="3"/>
  <c r="L63" i="3"/>
  <c r="K63" i="3"/>
  <c r="J63" i="3"/>
  <c r="I63" i="3"/>
  <c r="AJ62" i="3"/>
  <c r="AI62" i="3"/>
  <c r="AH62" i="3"/>
  <c r="AA62" i="3"/>
  <c r="Y62" i="3"/>
  <c r="W62" i="3"/>
  <c r="V62" i="3"/>
  <c r="AJ61" i="3"/>
  <c r="AI61" i="3"/>
  <c r="AH61" i="3"/>
  <c r="V61" i="3"/>
  <c r="AJ60" i="3"/>
  <c r="AI60" i="3"/>
  <c r="AH60" i="3"/>
  <c r="AE60" i="3"/>
  <c r="AD60" i="3"/>
  <c r="AC60" i="3"/>
  <c r="AB60" i="3"/>
  <c r="AA60" i="3"/>
  <c r="Z60" i="3"/>
  <c r="Y60" i="3"/>
  <c r="X60" i="3"/>
  <c r="W60" i="3"/>
  <c r="V60" i="3"/>
  <c r="U60" i="3"/>
  <c r="T60" i="3"/>
  <c r="S60" i="3"/>
  <c r="R60" i="3"/>
  <c r="Q60" i="3"/>
  <c r="P60" i="3"/>
  <c r="O60" i="3"/>
  <c r="N60" i="3"/>
  <c r="M60" i="3"/>
  <c r="L60" i="3"/>
  <c r="K60" i="3"/>
  <c r="J60" i="3"/>
  <c r="I60" i="3"/>
  <c r="AJ59" i="3"/>
  <c r="AI59" i="3"/>
  <c r="AH59" i="3"/>
  <c r="AA59" i="3"/>
  <c r="Z59" i="3"/>
  <c r="Y59" i="3"/>
  <c r="W59" i="3"/>
  <c r="V59" i="3"/>
  <c r="M59" i="3"/>
  <c r="L59" i="3"/>
  <c r="AJ58" i="3"/>
  <c r="AI58" i="3"/>
  <c r="AH58" i="3"/>
  <c r="AA58" i="3"/>
  <c r="Z58" i="3"/>
  <c r="Y58" i="3"/>
  <c r="W58" i="3"/>
  <c r="V58" i="3"/>
  <c r="M58" i="3"/>
  <c r="L58" i="3"/>
  <c r="AJ57" i="3"/>
  <c r="AI57" i="3"/>
  <c r="AH57" i="3"/>
  <c r="AA57" i="3"/>
  <c r="Z57" i="3"/>
  <c r="Y57" i="3"/>
  <c r="W57" i="3"/>
  <c r="V57" i="3"/>
  <c r="M57" i="3"/>
  <c r="L57" i="3"/>
  <c r="AJ56" i="3"/>
  <c r="AI56" i="3"/>
  <c r="AH56" i="3"/>
  <c r="AA56" i="3"/>
  <c r="Z56" i="3"/>
  <c r="Y56" i="3"/>
  <c r="W56" i="3"/>
  <c r="V56" i="3"/>
  <c r="M56" i="3"/>
  <c r="L56" i="3"/>
  <c r="AJ55" i="3"/>
  <c r="AI55" i="3"/>
  <c r="AH55" i="3"/>
  <c r="AA55" i="3"/>
  <c r="Z55" i="3"/>
  <c r="Y55" i="3"/>
  <c r="W55" i="3"/>
  <c r="V55" i="3"/>
  <c r="M55" i="3"/>
  <c r="L55" i="3"/>
  <c r="AJ54" i="3"/>
  <c r="AI54" i="3"/>
  <c r="AH54" i="3"/>
  <c r="AA54" i="3"/>
  <c r="Z54" i="3"/>
  <c r="Y54" i="3"/>
  <c r="W54" i="3"/>
  <c r="V54" i="3"/>
  <c r="M54" i="3"/>
  <c r="L54" i="3"/>
  <c r="AJ53" i="3"/>
  <c r="AI53" i="3"/>
  <c r="AH53" i="3"/>
  <c r="AA53" i="3"/>
  <c r="Z53" i="3"/>
  <c r="Y53" i="3"/>
  <c r="W53" i="3"/>
  <c r="V53" i="3"/>
  <c r="M53" i="3"/>
  <c r="L53" i="3"/>
  <c r="AJ52" i="3"/>
  <c r="AI52" i="3"/>
  <c r="AH52" i="3"/>
  <c r="AA52" i="3"/>
  <c r="Z52" i="3"/>
  <c r="Y52" i="3"/>
  <c r="W52" i="3"/>
  <c r="V52" i="3"/>
  <c r="S52" i="3"/>
  <c r="R52" i="3"/>
  <c r="M52" i="3"/>
  <c r="L52" i="3"/>
  <c r="AJ51" i="3"/>
  <c r="AI51" i="3"/>
  <c r="AH51" i="3"/>
  <c r="V51" i="3"/>
  <c r="AJ50" i="3"/>
  <c r="AI50" i="3"/>
  <c r="AH50" i="3"/>
  <c r="AE50" i="3"/>
  <c r="AD50" i="3"/>
  <c r="AC50" i="3"/>
  <c r="AB50" i="3"/>
  <c r="AA50" i="3"/>
  <c r="Z50" i="3"/>
  <c r="Y50" i="3"/>
  <c r="X50" i="3"/>
  <c r="W50" i="3"/>
  <c r="V50" i="3"/>
  <c r="U50" i="3"/>
  <c r="T50" i="3"/>
  <c r="S50" i="3"/>
  <c r="R50" i="3"/>
  <c r="Q50" i="3"/>
  <c r="P50" i="3"/>
  <c r="O50" i="3"/>
  <c r="N50" i="3"/>
  <c r="M50" i="3"/>
  <c r="L50" i="3"/>
  <c r="K50" i="3"/>
  <c r="J50" i="3"/>
  <c r="I50" i="3"/>
  <c r="AJ49" i="3"/>
  <c r="AI49" i="3"/>
  <c r="AH49" i="3"/>
  <c r="AG49" i="3"/>
  <c r="AA49" i="3"/>
  <c r="Y49" i="3"/>
  <c r="W49" i="3"/>
  <c r="V49" i="3"/>
  <c r="AJ48" i="3"/>
  <c r="AI48" i="3"/>
  <c r="AH48" i="3"/>
  <c r="AA48" i="3"/>
  <c r="Y48" i="3"/>
  <c r="W48" i="3"/>
  <c r="V48" i="3"/>
  <c r="AJ47" i="3"/>
  <c r="AI47" i="3"/>
  <c r="AH47" i="3"/>
  <c r="AA47" i="3"/>
  <c r="Y47" i="3"/>
  <c r="W47" i="3"/>
  <c r="V47" i="3"/>
  <c r="AJ46" i="3"/>
  <c r="AI46" i="3"/>
  <c r="AH46" i="3"/>
  <c r="AA46" i="3"/>
  <c r="Z46" i="3"/>
  <c r="Y46" i="3"/>
  <c r="W46" i="3"/>
  <c r="V46" i="3"/>
  <c r="AJ45" i="3"/>
  <c r="AI45" i="3"/>
  <c r="AH45" i="3"/>
  <c r="AA45" i="3"/>
  <c r="Y45" i="3"/>
  <c r="W45" i="3"/>
  <c r="V45" i="3"/>
  <c r="AJ44" i="3"/>
  <c r="AI44" i="3"/>
  <c r="AH44" i="3"/>
  <c r="AA44" i="3"/>
  <c r="Y44" i="3"/>
  <c r="W44" i="3"/>
  <c r="V44" i="3"/>
  <c r="AJ43" i="3"/>
  <c r="AI43" i="3"/>
  <c r="AH43" i="3"/>
  <c r="AG43" i="3"/>
  <c r="AA43" i="3"/>
  <c r="Y43" i="3"/>
  <c r="W43" i="3"/>
  <c r="V43" i="3"/>
  <c r="AJ42" i="3"/>
  <c r="AI42" i="3"/>
  <c r="AH42" i="3"/>
  <c r="V42" i="3"/>
  <c r="AJ41" i="3"/>
  <c r="AI41" i="3"/>
  <c r="AH41" i="3"/>
  <c r="AC41" i="3"/>
  <c r="AB41" i="3"/>
  <c r="AA41" i="3"/>
  <c r="Z41" i="3"/>
  <c r="Y41" i="3"/>
  <c r="X41" i="3"/>
  <c r="W41" i="3"/>
  <c r="V41" i="3"/>
  <c r="U41" i="3"/>
  <c r="T41" i="3"/>
  <c r="S41" i="3"/>
  <c r="R41" i="3"/>
  <c r="Q41" i="3"/>
  <c r="P41" i="3"/>
  <c r="O41" i="3"/>
  <c r="N41" i="3"/>
  <c r="M41" i="3"/>
  <c r="L41" i="3"/>
  <c r="K41" i="3"/>
  <c r="J41" i="3"/>
  <c r="I41" i="3"/>
  <c r="AJ40" i="3"/>
  <c r="AI40" i="3"/>
  <c r="AH40" i="3"/>
  <c r="AC40" i="3"/>
  <c r="AB40" i="3"/>
  <c r="AA40" i="3"/>
  <c r="Z40" i="3"/>
  <c r="Y40" i="3"/>
  <c r="X40" i="3"/>
  <c r="W40" i="3"/>
  <c r="V40" i="3"/>
  <c r="U40" i="3"/>
  <c r="T40" i="3"/>
  <c r="S40" i="3"/>
  <c r="R40" i="3"/>
  <c r="Q40" i="3"/>
  <c r="P40" i="3"/>
  <c r="O40" i="3"/>
  <c r="N40" i="3"/>
  <c r="M40" i="3"/>
  <c r="L40" i="3"/>
  <c r="K40" i="3"/>
  <c r="J40" i="3"/>
  <c r="I40" i="3"/>
  <c r="AJ39" i="3"/>
  <c r="AI39" i="3"/>
  <c r="AH39" i="3"/>
  <c r="Y39" i="3"/>
  <c r="W39" i="3"/>
  <c r="V39" i="3"/>
  <c r="AJ38" i="3"/>
  <c r="AI38" i="3"/>
  <c r="AH38" i="3"/>
  <c r="AA38" i="3"/>
  <c r="Z38" i="3"/>
  <c r="Y38" i="3"/>
  <c r="W38" i="3"/>
  <c r="V38" i="3"/>
  <c r="AJ37" i="3"/>
  <c r="AI37" i="3"/>
  <c r="AH37" i="3"/>
  <c r="AA37" i="3"/>
  <c r="Y37" i="3"/>
  <c r="W37" i="3"/>
  <c r="V37" i="3"/>
  <c r="AJ36" i="3"/>
  <c r="AI36" i="3"/>
  <c r="AH36" i="3"/>
  <c r="V36" i="3"/>
  <c r="AJ35" i="3"/>
  <c r="AI35" i="3"/>
  <c r="AH35" i="3"/>
  <c r="AC35" i="3"/>
  <c r="AB35" i="3"/>
  <c r="AA35" i="3"/>
  <c r="Z35" i="3"/>
  <c r="Y35" i="3"/>
  <c r="X35" i="3"/>
  <c r="W35" i="3"/>
  <c r="V35" i="3"/>
  <c r="U35" i="3"/>
  <c r="T35" i="3"/>
  <c r="S35" i="3"/>
  <c r="R35" i="3"/>
  <c r="Q35" i="3"/>
  <c r="P35" i="3"/>
  <c r="O35" i="3"/>
  <c r="N35" i="3"/>
  <c r="M35" i="3"/>
  <c r="L35" i="3"/>
  <c r="K35" i="3"/>
  <c r="J35" i="3"/>
  <c r="I35" i="3"/>
  <c r="AJ34" i="3"/>
  <c r="AI34" i="3"/>
  <c r="AH34" i="3"/>
  <c r="AD34" i="3"/>
  <c r="AC34" i="3"/>
  <c r="AB34" i="3"/>
  <c r="AA34" i="3"/>
  <c r="Z34" i="3"/>
  <c r="Y34" i="3"/>
  <c r="X34" i="3"/>
  <c r="W34" i="3"/>
  <c r="V34" i="3"/>
  <c r="U34" i="3"/>
  <c r="T34" i="3"/>
  <c r="S34" i="3"/>
  <c r="R34" i="3"/>
  <c r="Q34" i="3"/>
  <c r="P34" i="3"/>
  <c r="O34" i="3"/>
  <c r="N34" i="3"/>
  <c r="M34" i="3"/>
  <c r="L34" i="3"/>
  <c r="K34" i="3"/>
  <c r="J34" i="3"/>
  <c r="I34" i="3"/>
  <c r="AJ33" i="3"/>
  <c r="AI33" i="3"/>
  <c r="AH33" i="3"/>
  <c r="AC33" i="3"/>
  <c r="AB33" i="3"/>
  <c r="AA33" i="3"/>
  <c r="Z33" i="3"/>
  <c r="Y33" i="3"/>
  <c r="X33" i="3"/>
  <c r="W33" i="3"/>
  <c r="V33" i="3"/>
  <c r="U33" i="3"/>
  <c r="T33" i="3"/>
  <c r="S33" i="3"/>
  <c r="R33" i="3"/>
  <c r="Q33" i="3"/>
  <c r="P33" i="3"/>
  <c r="O33" i="3"/>
  <c r="N33" i="3"/>
  <c r="M33" i="3"/>
  <c r="L33" i="3"/>
  <c r="K33" i="3"/>
  <c r="J33" i="3"/>
  <c r="I33" i="3"/>
  <c r="AJ32" i="3"/>
  <c r="AI32" i="3"/>
  <c r="AH32" i="3"/>
  <c r="AD32" i="3"/>
  <c r="AC32" i="3"/>
  <c r="AB32" i="3"/>
  <c r="AA32" i="3"/>
  <c r="Z32" i="3"/>
  <c r="Y32" i="3"/>
  <c r="X32" i="3"/>
  <c r="W32" i="3"/>
  <c r="V32" i="3"/>
  <c r="U32" i="3"/>
  <c r="T32" i="3"/>
  <c r="S32" i="3"/>
  <c r="R32" i="3"/>
  <c r="Q32" i="3"/>
  <c r="P32" i="3"/>
  <c r="O32" i="3"/>
  <c r="N32" i="3"/>
  <c r="M32" i="3"/>
  <c r="L32" i="3"/>
  <c r="K32" i="3"/>
  <c r="J32" i="3"/>
  <c r="I32" i="3"/>
  <c r="AJ31" i="3"/>
  <c r="AI31" i="3"/>
  <c r="AA31" i="3"/>
  <c r="Y31" i="3"/>
  <c r="W31" i="3"/>
  <c r="V31" i="3"/>
  <c r="AJ30" i="3"/>
  <c r="AI30" i="3"/>
  <c r="AJ29" i="3"/>
  <c r="AI29" i="3"/>
  <c r="V29" i="3"/>
  <c r="AJ28" i="3"/>
  <c r="AI28" i="3"/>
  <c r="AD28" i="3"/>
  <c r="AC28" i="3"/>
  <c r="AB28" i="3"/>
  <c r="AA28" i="3"/>
  <c r="Z28" i="3"/>
  <c r="Y28" i="3"/>
  <c r="X28" i="3"/>
  <c r="W28" i="3"/>
  <c r="V28" i="3"/>
  <c r="U28" i="3"/>
  <c r="T28" i="3"/>
  <c r="S28" i="3"/>
  <c r="R28" i="3"/>
  <c r="Q28" i="3"/>
  <c r="P28" i="3"/>
  <c r="O28" i="3"/>
  <c r="N28" i="3"/>
  <c r="M28" i="3"/>
  <c r="L28" i="3"/>
  <c r="K28" i="3"/>
  <c r="J28" i="3"/>
  <c r="I28" i="3"/>
  <c r="AJ27" i="3"/>
  <c r="AI27" i="3"/>
  <c r="AE27" i="3"/>
  <c r="AD27" i="3"/>
  <c r="AC27" i="3"/>
  <c r="AB27" i="3"/>
  <c r="AA27" i="3"/>
  <c r="Z27" i="3"/>
  <c r="Y27" i="3"/>
  <c r="X27" i="3"/>
  <c r="W27" i="3"/>
  <c r="V27" i="3"/>
  <c r="U27" i="3"/>
  <c r="T27" i="3"/>
  <c r="S27" i="3"/>
  <c r="R27" i="3"/>
  <c r="Q27" i="3"/>
  <c r="P27" i="3"/>
  <c r="O27" i="3"/>
  <c r="N27" i="3"/>
  <c r="M27" i="3"/>
  <c r="L27" i="3"/>
  <c r="K27" i="3"/>
  <c r="J27" i="3"/>
  <c r="I27" i="3"/>
  <c r="AJ26" i="3"/>
  <c r="AI26" i="3"/>
  <c r="AA26" i="3"/>
  <c r="Z26" i="3"/>
  <c r="Y26" i="3"/>
  <c r="W26" i="3"/>
  <c r="V26" i="3"/>
  <c r="AJ25" i="3"/>
  <c r="AI25" i="3"/>
  <c r="V25" i="3"/>
  <c r="AJ24" i="3"/>
  <c r="AI24" i="3"/>
  <c r="AE24" i="3"/>
  <c r="AD24" i="3"/>
  <c r="AC24" i="3"/>
  <c r="AB24" i="3"/>
  <c r="AA24" i="3"/>
  <c r="Z24" i="3"/>
  <c r="Y24" i="3"/>
  <c r="X24" i="3"/>
  <c r="W24" i="3"/>
  <c r="V24" i="3"/>
  <c r="U24" i="3"/>
  <c r="T24" i="3"/>
  <c r="S24" i="3"/>
  <c r="R24" i="3"/>
  <c r="Q24" i="3"/>
  <c r="P24" i="3"/>
  <c r="O24" i="3"/>
  <c r="N24" i="3"/>
  <c r="M24" i="3"/>
  <c r="L24" i="3"/>
  <c r="K24" i="3"/>
  <c r="J24" i="3"/>
  <c r="I24" i="3"/>
  <c r="AJ23" i="3"/>
  <c r="AI23" i="3"/>
  <c r="AH23" i="3"/>
  <c r="AA23" i="3"/>
  <c r="Y23" i="3"/>
  <c r="W23" i="3"/>
  <c r="V23" i="3"/>
  <c r="AJ22" i="3"/>
  <c r="AI22" i="3"/>
  <c r="AA22" i="3"/>
  <c r="Y22" i="3"/>
  <c r="W22" i="3"/>
  <c r="V22" i="3"/>
  <c r="AJ21" i="3"/>
  <c r="AI21" i="3"/>
  <c r="AJ20" i="3"/>
  <c r="AI20" i="3"/>
  <c r="AJ19" i="3"/>
  <c r="AI19" i="3"/>
  <c r="AE19" i="3"/>
  <c r="AD19" i="3"/>
  <c r="AC19" i="3"/>
  <c r="AB19" i="3"/>
  <c r="AA19" i="3"/>
  <c r="Z19" i="3"/>
  <c r="Y19" i="3"/>
  <c r="X19" i="3"/>
  <c r="W19" i="3"/>
  <c r="V19" i="3"/>
  <c r="U19" i="3"/>
  <c r="T19" i="3"/>
  <c r="S19" i="3"/>
  <c r="R19" i="3"/>
  <c r="Q19" i="3"/>
  <c r="P19" i="3"/>
  <c r="O19" i="3"/>
  <c r="N19" i="3"/>
  <c r="M19" i="3"/>
  <c r="L19" i="3"/>
  <c r="K19" i="3"/>
  <c r="J19" i="3"/>
  <c r="I19" i="3"/>
  <c r="AJ18" i="3"/>
  <c r="AI18" i="3"/>
  <c r="AA18" i="3"/>
  <c r="Z18" i="3"/>
  <c r="Y18" i="3"/>
  <c r="W18" i="3"/>
  <c r="V18" i="3"/>
  <c r="N18" i="3"/>
  <c r="M18" i="3"/>
  <c r="L18" i="3"/>
  <c r="AJ17" i="3"/>
  <c r="AI17" i="3"/>
  <c r="AJ16" i="3"/>
  <c r="AI16" i="3"/>
  <c r="AE16" i="3"/>
  <c r="AD16" i="3"/>
  <c r="AC16" i="3"/>
  <c r="AB16" i="3"/>
  <c r="AA16" i="3"/>
  <c r="Z16" i="3"/>
  <c r="Y16" i="3"/>
  <c r="X16" i="3"/>
  <c r="W16" i="3"/>
  <c r="V16" i="3"/>
  <c r="U16" i="3"/>
  <c r="T16" i="3"/>
  <c r="S16" i="3"/>
  <c r="R16" i="3"/>
  <c r="Q16" i="3"/>
  <c r="P16" i="3"/>
  <c r="O16" i="3"/>
  <c r="N16" i="3"/>
  <c r="M16" i="3"/>
  <c r="L16" i="3"/>
  <c r="K16" i="3"/>
  <c r="J16" i="3"/>
  <c r="I16" i="3"/>
  <c r="AJ15" i="3"/>
  <c r="AI15" i="3"/>
  <c r="AE15" i="3"/>
  <c r="AD15" i="3"/>
  <c r="AC15" i="3"/>
  <c r="AB15" i="3"/>
  <c r="AA15" i="3"/>
  <c r="Z15" i="3"/>
  <c r="Y15" i="3"/>
  <c r="X15" i="3"/>
  <c r="W15" i="3"/>
  <c r="V15" i="3"/>
  <c r="U15" i="3"/>
  <c r="T15" i="3"/>
  <c r="S15" i="3"/>
  <c r="R15" i="3"/>
  <c r="Q15" i="3"/>
  <c r="P15" i="3"/>
  <c r="O15" i="3"/>
  <c r="N15" i="3"/>
  <c r="M15" i="3"/>
  <c r="L15" i="3"/>
  <c r="K15" i="3"/>
  <c r="J15" i="3"/>
  <c r="I15" i="3"/>
  <c r="AJ14" i="3"/>
  <c r="AI14" i="3"/>
  <c r="AE14" i="3"/>
  <c r="AD14" i="3"/>
  <c r="AC14" i="3"/>
  <c r="AB14" i="3"/>
  <c r="AA14" i="3"/>
  <c r="Z14" i="3"/>
  <c r="Y14" i="3"/>
  <c r="X14" i="3"/>
  <c r="W14" i="3"/>
  <c r="V14" i="3"/>
  <c r="U14" i="3"/>
  <c r="T14" i="3"/>
  <c r="S14" i="3"/>
  <c r="R14" i="3"/>
  <c r="Q14" i="3"/>
  <c r="P14" i="3"/>
  <c r="O14" i="3"/>
  <c r="N14" i="3"/>
  <c r="M14" i="3"/>
  <c r="L14" i="3"/>
  <c r="K14" i="3"/>
  <c r="J14" i="3"/>
  <c r="I14" i="3"/>
  <c r="AJ13" i="3"/>
  <c r="AI13" i="3"/>
  <c r="AC13" i="3"/>
  <c r="AB13" i="3"/>
  <c r="AA13" i="3"/>
  <c r="Z13" i="3"/>
  <c r="Y13" i="3"/>
  <c r="X13" i="3"/>
  <c r="W13" i="3"/>
  <c r="V13" i="3"/>
  <c r="U13" i="3"/>
  <c r="T13" i="3"/>
  <c r="S13" i="3"/>
  <c r="R13" i="3"/>
  <c r="Q13" i="3"/>
  <c r="P13" i="3"/>
  <c r="O13" i="3"/>
  <c r="N13" i="3"/>
  <c r="M13" i="3"/>
  <c r="L13" i="3"/>
  <c r="K13" i="3"/>
  <c r="J13" i="3"/>
  <c r="I13" i="3"/>
  <c r="G13" i="3"/>
  <c r="F13" i="3"/>
  <c r="E13" i="3"/>
  <c r="D13" i="3"/>
  <c r="C13" i="3"/>
  <c r="AD12" i="3"/>
  <c r="A3" i="3"/>
  <c r="AJ423" i="7"/>
  <c r="AB422" i="7"/>
  <c r="AA422" i="7"/>
  <c r="Z422" i="7"/>
  <c r="X422" i="7"/>
  <c r="W422" i="7"/>
  <c r="AB421" i="7"/>
  <c r="AA421" i="7"/>
  <c r="Z421" i="7"/>
  <c r="X421" i="7"/>
  <c r="W421" i="7"/>
  <c r="AA420" i="7"/>
  <c r="Z420" i="7"/>
  <c r="X420" i="7"/>
  <c r="W420" i="7"/>
  <c r="AA419" i="7"/>
  <c r="Z419" i="7"/>
  <c r="X419" i="7"/>
  <c r="W419" i="7"/>
  <c r="AA418" i="7"/>
  <c r="Z418" i="7"/>
  <c r="X418" i="7"/>
  <c r="W418" i="7"/>
  <c r="AB417" i="7"/>
  <c r="Z417" i="7"/>
  <c r="X417" i="7"/>
  <c r="W417" i="7"/>
  <c r="AB416" i="7"/>
  <c r="Z416" i="7"/>
  <c r="X416" i="7"/>
  <c r="W416" i="7"/>
  <c r="AB415" i="7"/>
  <c r="Z415" i="7"/>
  <c r="X415" i="7"/>
  <c r="W415" i="7"/>
  <c r="AB414" i="7"/>
  <c r="Z414" i="7"/>
  <c r="X414" i="7"/>
  <c r="W414" i="7"/>
  <c r="AA413" i="7"/>
  <c r="Z413" i="7"/>
  <c r="X413" i="7"/>
  <c r="W413" i="7"/>
  <c r="V413" i="7"/>
  <c r="U413" i="7"/>
  <c r="R413" i="7"/>
  <c r="Q413" i="7"/>
  <c r="AA412" i="7"/>
  <c r="Z412" i="7"/>
  <c r="X412" i="7"/>
  <c r="W412" i="7"/>
  <c r="N412" i="7"/>
  <c r="M412" i="7"/>
  <c r="AA411" i="7"/>
  <c r="Z411" i="7"/>
  <c r="X411" i="7"/>
  <c r="W411" i="7"/>
  <c r="N411" i="7"/>
  <c r="M411" i="7"/>
  <c r="AB410" i="7"/>
  <c r="AA410" i="7"/>
  <c r="Z410" i="7"/>
  <c r="X410" i="7"/>
  <c r="W410" i="7"/>
  <c r="N410" i="7"/>
  <c r="M410" i="7"/>
  <c r="AB409" i="7"/>
  <c r="Z409" i="7"/>
  <c r="X409" i="7"/>
  <c r="W409" i="7"/>
  <c r="J409" i="7"/>
  <c r="AB408" i="7"/>
  <c r="Z408" i="7"/>
  <c r="X408" i="7"/>
  <c r="W408" i="7"/>
  <c r="J408" i="7"/>
  <c r="AB407" i="7"/>
  <c r="Z407" i="7"/>
  <c r="X407" i="7"/>
  <c r="W407" i="7"/>
  <c r="J407" i="7"/>
  <c r="AB406" i="7"/>
  <c r="Z406" i="7"/>
  <c r="X406" i="7"/>
  <c r="W406" i="7"/>
  <c r="J406" i="7"/>
  <c r="AB405" i="7"/>
  <c r="Z405" i="7"/>
  <c r="X405" i="7"/>
  <c r="W405" i="7"/>
  <c r="J405" i="7"/>
  <c r="AB404" i="7"/>
  <c r="Z404" i="7"/>
  <c r="X404" i="7"/>
  <c r="W404" i="7"/>
  <c r="J404" i="7"/>
  <c r="AB403" i="7"/>
  <c r="Z403" i="7"/>
  <c r="X403" i="7"/>
  <c r="W403" i="7"/>
  <c r="J403" i="7"/>
  <c r="AB402" i="7"/>
  <c r="Z402" i="7"/>
  <c r="X402" i="7"/>
  <c r="W402" i="7"/>
  <c r="J402" i="7"/>
  <c r="AB401" i="7"/>
  <c r="Z401" i="7"/>
  <c r="X401" i="7"/>
  <c r="W401" i="7"/>
  <c r="J401" i="7"/>
  <c r="AB400" i="7"/>
  <c r="Z400" i="7"/>
  <c r="X400" i="7"/>
  <c r="W400" i="7"/>
  <c r="J400" i="7"/>
  <c r="AB399" i="7"/>
  <c r="Z399" i="7"/>
  <c r="X399" i="7"/>
  <c r="W399" i="7"/>
  <c r="J399" i="7"/>
  <c r="AB398" i="7"/>
  <c r="Z398" i="7"/>
  <c r="X398" i="7"/>
  <c r="W398" i="7"/>
  <c r="J398" i="7"/>
  <c r="AB397" i="7"/>
  <c r="Z397" i="7"/>
  <c r="X397" i="7"/>
  <c r="W397" i="7"/>
  <c r="J397" i="7"/>
  <c r="AB396" i="7"/>
  <c r="Z396" i="7"/>
  <c r="X396" i="7"/>
  <c r="W396" i="7"/>
  <c r="J396" i="7"/>
  <c r="AB395" i="7"/>
  <c r="Z395" i="7"/>
  <c r="X395" i="7"/>
  <c r="W395" i="7"/>
  <c r="AA394" i="7"/>
  <c r="Z394" i="7"/>
  <c r="X394" i="7"/>
  <c r="W394" i="7"/>
  <c r="AA393" i="7"/>
  <c r="Z393" i="7"/>
  <c r="X393" i="7"/>
  <c r="W393" i="7"/>
  <c r="AA392" i="7"/>
  <c r="Z392" i="7"/>
  <c r="X392" i="7"/>
  <c r="W392" i="7"/>
  <c r="AA391" i="7"/>
  <c r="Z391" i="7"/>
  <c r="X391" i="7"/>
  <c r="W391" i="7"/>
  <c r="AA390" i="7"/>
  <c r="Z390" i="7"/>
  <c r="X390" i="7"/>
  <c r="W390" i="7"/>
  <c r="AA389" i="7"/>
  <c r="Z389" i="7"/>
  <c r="X389" i="7"/>
  <c r="W389" i="7"/>
  <c r="AA388" i="7"/>
  <c r="Z388" i="7"/>
  <c r="X388" i="7"/>
  <c r="W388" i="7"/>
  <c r="AA387" i="7"/>
  <c r="Z387" i="7"/>
  <c r="X387" i="7"/>
  <c r="W387" i="7"/>
  <c r="AA386" i="7"/>
  <c r="Z386" i="7"/>
  <c r="X386" i="7"/>
  <c r="W386" i="7"/>
  <c r="AA385" i="7"/>
  <c r="Z385" i="7"/>
  <c r="X385" i="7"/>
  <c r="W385" i="7"/>
  <c r="AA384" i="7"/>
  <c r="Z384" i="7"/>
  <c r="X384" i="7"/>
  <c r="W384" i="7"/>
  <c r="N384" i="7"/>
  <c r="M384" i="7"/>
  <c r="AA383" i="7"/>
  <c r="Z383" i="7"/>
  <c r="X383" i="7"/>
  <c r="W383" i="7"/>
  <c r="N383" i="7"/>
  <c r="M383" i="7"/>
  <c r="AA382" i="7"/>
  <c r="Z382" i="7"/>
  <c r="X382" i="7"/>
  <c r="W382" i="7"/>
  <c r="N382" i="7"/>
  <c r="M382" i="7"/>
  <c r="AA381" i="7"/>
  <c r="Z381" i="7"/>
  <c r="X381" i="7"/>
  <c r="W381" i="7"/>
  <c r="N381" i="7"/>
  <c r="M381" i="7"/>
  <c r="AA380" i="7"/>
  <c r="Z380" i="7"/>
  <c r="X380" i="7"/>
  <c r="W380" i="7"/>
  <c r="N380" i="7"/>
  <c r="M380" i="7"/>
  <c r="Z379" i="7"/>
  <c r="X379" i="7"/>
  <c r="W379" i="7"/>
  <c r="AB378" i="7"/>
  <c r="Z378" i="7"/>
  <c r="X378" i="7"/>
  <c r="W378" i="7"/>
  <c r="AB377" i="7"/>
  <c r="Z377" i="7"/>
  <c r="X377" i="7"/>
  <c r="W377" i="7"/>
  <c r="AB376" i="7"/>
  <c r="AA376" i="7"/>
  <c r="Z376" i="7"/>
  <c r="X376" i="7"/>
  <c r="W376" i="7"/>
  <c r="AB375" i="7"/>
  <c r="AA375" i="7"/>
  <c r="Z375" i="7"/>
  <c r="X375" i="7"/>
  <c r="W375" i="7"/>
  <c r="AB374" i="7"/>
  <c r="Z374" i="7"/>
  <c r="X374" i="7"/>
  <c r="W374" i="7"/>
  <c r="Z373" i="7"/>
  <c r="X373" i="7"/>
  <c r="W373" i="7"/>
  <c r="Z372" i="7"/>
  <c r="X372" i="7"/>
  <c r="W372" i="7"/>
  <c r="Z371" i="7"/>
  <c r="Y371" i="7"/>
  <c r="X371" i="7"/>
  <c r="W371" i="7"/>
  <c r="K371" i="7"/>
  <c r="J371" i="7"/>
  <c r="Z370" i="7"/>
  <c r="X370" i="7"/>
  <c r="W370" i="7"/>
  <c r="Z369" i="7"/>
  <c r="X369" i="7"/>
  <c r="W369" i="7"/>
  <c r="Z368" i="7"/>
  <c r="X368" i="7"/>
  <c r="W368" i="7"/>
  <c r="Z367" i="7"/>
  <c r="X367" i="7"/>
  <c r="W367" i="7"/>
  <c r="Z366" i="7"/>
  <c r="X366" i="7"/>
  <c r="W366" i="7"/>
  <c r="N366" i="7"/>
  <c r="M366" i="7"/>
  <c r="Z365" i="7"/>
  <c r="X365" i="7"/>
  <c r="W365" i="7"/>
  <c r="N365" i="7"/>
  <c r="M365" i="7"/>
  <c r="AB364" i="7"/>
  <c r="Z364" i="7"/>
  <c r="X364" i="7"/>
  <c r="W364" i="7"/>
  <c r="AB363" i="7"/>
  <c r="AA363" i="7"/>
  <c r="Z363" i="7"/>
  <c r="X363" i="7"/>
  <c r="W363" i="7"/>
  <c r="AB362" i="7"/>
  <c r="Z362" i="7"/>
  <c r="X362" i="7"/>
  <c r="W362" i="7"/>
  <c r="J362" i="7"/>
  <c r="AB361" i="7"/>
  <c r="Z361" i="7"/>
  <c r="X361" i="7"/>
  <c r="W361" i="7"/>
  <c r="AB360" i="7"/>
  <c r="Z360" i="7"/>
  <c r="X360" i="7"/>
  <c r="W360" i="7"/>
  <c r="J360" i="7"/>
  <c r="AB359" i="7"/>
  <c r="Z359" i="7"/>
  <c r="X359" i="7"/>
  <c r="W359" i="7"/>
  <c r="AB358" i="7"/>
  <c r="Z358" i="7"/>
  <c r="X358" i="7"/>
  <c r="W358" i="7"/>
  <c r="J358" i="7"/>
  <c r="AB357" i="7"/>
  <c r="Z357" i="7"/>
  <c r="X357" i="7"/>
  <c r="W357" i="7"/>
  <c r="AB356" i="7"/>
  <c r="Z356" i="7"/>
  <c r="X356" i="7"/>
  <c r="W356" i="7"/>
  <c r="J356" i="7"/>
  <c r="AB355" i="7"/>
  <c r="Z355" i="7"/>
  <c r="X355" i="7"/>
  <c r="W355" i="7"/>
  <c r="AB354" i="7"/>
  <c r="Z354" i="7"/>
  <c r="X354" i="7"/>
  <c r="W354" i="7"/>
  <c r="AB353" i="7"/>
  <c r="Z353" i="7"/>
  <c r="X353" i="7"/>
  <c r="W353" i="7"/>
  <c r="AB352" i="7"/>
  <c r="Z352" i="7"/>
  <c r="X352" i="7"/>
  <c r="W352" i="7"/>
  <c r="AB351" i="7"/>
  <c r="Z351" i="7"/>
  <c r="X351" i="7"/>
  <c r="W351" i="7"/>
  <c r="AB350" i="7"/>
  <c r="Z350" i="7"/>
  <c r="X350" i="7"/>
  <c r="W350" i="7"/>
  <c r="AB349" i="7"/>
  <c r="Z349" i="7"/>
  <c r="X349" i="7"/>
  <c r="W349" i="7"/>
  <c r="J349" i="7"/>
  <c r="AB348" i="7"/>
  <c r="Z348" i="7"/>
  <c r="X348" i="7"/>
  <c r="W348" i="7"/>
  <c r="AB347" i="7"/>
  <c r="Z347" i="7"/>
  <c r="X347" i="7"/>
  <c r="W347" i="7"/>
  <c r="J347" i="7"/>
  <c r="AB346" i="7"/>
  <c r="Z346" i="7"/>
  <c r="X346" i="7"/>
  <c r="W346" i="7"/>
  <c r="AB345" i="7"/>
  <c r="Z345" i="7"/>
  <c r="X345" i="7"/>
  <c r="W345" i="7"/>
  <c r="J345" i="7"/>
  <c r="AB344" i="7"/>
  <c r="Z344" i="7"/>
  <c r="X344" i="7"/>
  <c r="W344" i="7"/>
  <c r="AB343" i="7"/>
  <c r="Z343" i="7"/>
  <c r="X343" i="7"/>
  <c r="W343" i="7"/>
  <c r="AB342" i="7"/>
  <c r="Z342" i="7"/>
  <c r="X342" i="7"/>
  <c r="W342" i="7"/>
  <c r="J342" i="7"/>
  <c r="AB341" i="7"/>
  <c r="Z341" i="7"/>
  <c r="X341" i="7"/>
  <c r="W341" i="7"/>
  <c r="J341" i="7"/>
  <c r="AB340" i="7"/>
  <c r="Z340" i="7"/>
  <c r="X340" i="7"/>
  <c r="W340" i="7"/>
  <c r="J340" i="7"/>
  <c r="AB339" i="7"/>
  <c r="Z339" i="7"/>
  <c r="X339" i="7"/>
  <c r="W339" i="7"/>
  <c r="AB338" i="7"/>
  <c r="Z338" i="7"/>
  <c r="X338" i="7"/>
  <c r="W338" i="7"/>
  <c r="AB337" i="7"/>
  <c r="Z337" i="7"/>
  <c r="X337" i="7"/>
  <c r="W337" i="7"/>
  <c r="AB336" i="7"/>
  <c r="Z336" i="7"/>
  <c r="X336" i="7"/>
  <c r="W336" i="7"/>
  <c r="AB335" i="7"/>
  <c r="Z335" i="7"/>
  <c r="X335" i="7"/>
  <c r="W335" i="7"/>
  <c r="AH334" i="7"/>
  <c r="AB334" i="7"/>
  <c r="Z334" i="7"/>
  <c r="X334" i="7"/>
  <c r="W334" i="7"/>
  <c r="AH333" i="7"/>
  <c r="AB333" i="7"/>
  <c r="Z333" i="7"/>
  <c r="X333" i="7"/>
  <c r="W333" i="7"/>
  <c r="AB332" i="7"/>
  <c r="Z332" i="7"/>
  <c r="X332" i="7"/>
  <c r="W332" i="7"/>
  <c r="AB331" i="7"/>
  <c r="Z331" i="7"/>
  <c r="X331" i="7"/>
  <c r="W331" i="7"/>
  <c r="AB330" i="7"/>
  <c r="Z330" i="7"/>
  <c r="X330" i="7"/>
  <c r="W330" i="7"/>
  <c r="AB329" i="7"/>
  <c r="Z329" i="7"/>
  <c r="X329" i="7"/>
  <c r="W329" i="7"/>
  <c r="AB328" i="7"/>
  <c r="Z328" i="7"/>
  <c r="X328" i="7"/>
  <c r="W328" i="7"/>
  <c r="AB327" i="7"/>
  <c r="Z327" i="7"/>
  <c r="X327" i="7"/>
  <c r="W327" i="7"/>
  <c r="AB326" i="7"/>
  <c r="Z326" i="7"/>
  <c r="X326" i="7"/>
  <c r="W326" i="7"/>
  <c r="AB325" i="7"/>
  <c r="Z325" i="7"/>
  <c r="X325" i="7"/>
  <c r="W325" i="7"/>
  <c r="AB324" i="7"/>
  <c r="Z324" i="7"/>
  <c r="X324" i="7"/>
  <c r="W324" i="7"/>
  <c r="AB323" i="7"/>
  <c r="Z323" i="7"/>
  <c r="X323" i="7"/>
  <c r="W323" i="7"/>
  <c r="AB322" i="7"/>
  <c r="Z322" i="7"/>
  <c r="X322" i="7"/>
  <c r="W322" i="7"/>
  <c r="AB321" i="7"/>
  <c r="Z321" i="7"/>
  <c r="X321" i="7"/>
  <c r="W321" i="7"/>
  <c r="AB320" i="7"/>
  <c r="Z320" i="7"/>
  <c r="X320" i="7"/>
  <c r="W320" i="7"/>
  <c r="AB319" i="7"/>
  <c r="Z319" i="7"/>
  <c r="X319" i="7"/>
  <c r="W319" i="7"/>
  <c r="AB318" i="7"/>
  <c r="Z318" i="7"/>
  <c r="X318" i="7"/>
  <c r="W318" i="7"/>
  <c r="AB317" i="7"/>
  <c r="AA317" i="7"/>
  <c r="Z317" i="7"/>
  <c r="X317" i="7"/>
  <c r="W317" i="7"/>
  <c r="AB316" i="7"/>
  <c r="AA316" i="7"/>
  <c r="Z316" i="7"/>
  <c r="X316" i="7"/>
  <c r="W316" i="7"/>
  <c r="AB315" i="7"/>
  <c r="AA315" i="7"/>
  <c r="Z315" i="7"/>
  <c r="X315" i="7"/>
  <c r="W315" i="7"/>
  <c r="AB314" i="7"/>
  <c r="Z314" i="7"/>
  <c r="X314" i="7"/>
  <c r="W314" i="7"/>
  <c r="Z313" i="7"/>
  <c r="Y313" i="7"/>
  <c r="X313" i="7"/>
  <c r="W313" i="7"/>
  <c r="K313" i="7"/>
  <c r="J313" i="7"/>
  <c r="Z312" i="7"/>
  <c r="X312" i="7"/>
  <c r="W312" i="7"/>
  <c r="Z311" i="7"/>
  <c r="X311" i="7"/>
  <c r="W311" i="7"/>
  <c r="AB310" i="7"/>
  <c r="Z310" i="7"/>
  <c r="X310" i="7"/>
  <c r="W310" i="7"/>
  <c r="J310" i="7"/>
  <c r="Z309" i="7"/>
  <c r="X309" i="7"/>
  <c r="W309" i="7"/>
  <c r="Z308" i="7"/>
  <c r="X308" i="7"/>
  <c r="W308" i="7"/>
  <c r="Z307" i="7"/>
  <c r="X307" i="7"/>
  <c r="W307" i="7"/>
  <c r="AA306" i="7"/>
  <c r="Z306" i="7"/>
  <c r="X306" i="7"/>
  <c r="W306" i="7"/>
  <c r="Z305" i="7"/>
  <c r="X305" i="7"/>
  <c r="W305" i="7"/>
  <c r="Z304" i="7"/>
  <c r="X304" i="7"/>
  <c r="W304" i="7"/>
  <c r="Z303" i="7"/>
  <c r="X303" i="7"/>
  <c r="W303" i="7"/>
  <c r="AB302" i="7"/>
  <c r="Z302" i="7"/>
  <c r="X302" i="7"/>
  <c r="W302" i="7"/>
  <c r="J302" i="7"/>
  <c r="AB301" i="7"/>
  <c r="Z301" i="7"/>
  <c r="X301" i="7"/>
  <c r="W301" i="7"/>
  <c r="N301" i="7"/>
  <c r="M301" i="7"/>
  <c r="AI300" i="7"/>
  <c r="AB300" i="7"/>
  <c r="Z300" i="7"/>
  <c r="X300" i="7"/>
  <c r="W300" i="7"/>
  <c r="N300" i="7"/>
  <c r="M300" i="7"/>
  <c r="AB299" i="7"/>
  <c r="AA299" i="7"/>
  <c r="Z299" i="7"/>
  <c r="X299" i="7"/>
  <c r="W299" i="7"/>
  <c r="AB298" i="7"/>
  <c r="Z298" i="7"/>
  <c r="X298" i="7"/>
  <c r="W298" i="7"/>
  <c r="AB297" i="7"/>
  <c r="Z297" i="7"/>
  <c r="X297" i="7"/>
  <c r="W297" i="7"/>
  <c r="AB296" i="7"/>
  <c r="AA296" i="7"/>
  <c r="Z296" i="7"/>
  <c r="X296" i="7"/>
  <c r="W296" i="7"/>
  <c r="AB295" i="7"/>
  <c r="Z295" i="7"/>
  <c r="X295" i="7"/>
  <c r="W295" i="7"/>
  <c r="N295" i="7"/>
  <c r="M295" i="7"/>
  <c r="AB294" i="7"/>
  <c r="AA294" i="7"/>
  <c r="Z294" i="7"/>
  <c r="X294" i="7"/>
  <c r="W294" i="7"/>
  <c r="AB293" i="7"/>
  <c r="AA293" i="7"/>
  <c r="Z293" i="7"/>
  <c r="X293" i="7"/>
  <c r="W293" i="7"/>
  <c r="AB292" i="7"/>
  <c r="AA292" i="7"/>
  <c r="Z292" i="7"/>
  <c r="X292" i="7"/>
  <c r="W292" i="7"/>
  <c r="AB291" i="7"/>
  <c r="AA291" i="7"/>
  <c r="Z291" i="7"/>
  <c r="X291" i="7"/>
  <c r="W291" i="7"/>
  <c r="AB290" i="7"/>
  <c r="AA290" i="7"/>
  <c r="Z290" i="7"/>
  <c r="X290" i="7"/>
  <c r="W290" i="7"/>
  <c r="AB289" i="7"/>
  <c r="Z289" i="7"/>
  <c r="X289" i="7"/>
  <c r="W289" i="7"/>
  <c r="N289" i="7"/>
  <c r="M289" i="7"/>
  <c r="AB288" i="7"/>
  <c r="Z288" i="7"/>
  <c r="X288" i="7"/>
  <c r="W288" i="7"/>
  <c r="N288" i="7"/>
  <c r="M288" i="7"/>
  <c r="Z286" i="7"/>
  <c r="X286" i="7"/>
  <c r="W286" i="7"/>
  <c r="Z285" i="7"/>
  <c r="X285" i="7"/>
  <c r="W285" i="7"/>
  <c r="AB284" i="7"/>
  <c r="Z284" i="7"/>
  <c r="X284" i="7"/>
  <c r="W284" i="7"/>
  <c r="AB283" i="7"/>
  <c r="Z283" i="7"/>
  <c r="X283" i="7"/>
  <c r="W283" i="7"/>
  <c r="AB282" i="7"/>
  <c r="Z282" i="7"/>
  <c r="X282" i="7"/>
  <c r="W282" i="7"/>
  <c r="N282" i="7"/>
  <c r="M282" i="7"/>
  <c r="AB281" i="7"/>
  <c r="Z281" i="7"/>
  <c r="X281" i="7"/>
  <c r="W281" i="7"/>
  <c r="AB280" i="7"/>
  <c r="Z280" i="7"/>
  <c r="X280" i="7"/>
  <c r="W280" i="7"/>
  <c r="AB279" i="7"/>
  <c r="Z279" i="7"/>
  <c r="X279" i="7"/>
  <c r="W279" i="7"/>
  <c r="AB278" i="7"/>
  <c r="Z278" i="7"/>
  <c r="X278" i="7"/>
  <c r="W278" i="7"/>
  <c r="AB277" i="7"/>
  <c r="Z277" i="7"/>
  <c r="X277" i="7"/>
  <c r="W277" i="7"/>
  <c r="AB276" i="7"/>
  <c r="Z276" i="7"/>
  <c r="X276" i="7"/>
  <c r="W276" i="7"/>
  <c r="AB275" i="7"/>
  <c r="Z275" i="7"/>
  <c r="X275" i="7"/>
  <c r="W275" i="7"/>
  <c r="AB274" i="7"/>
  <c r="Z274" i="7"/>
  <c r="X274" i="7"/>
  <c r="W274" i="7"/>
  <c r="AB273" i="7"/>
  <c r="Z273" i="7"/>
  <c r="X273" i="7"/>
  <c r="W273" i="7"/>
  <c r="J273" i="7"/>
  <c r="AB272" i="7"/>
  <c r="Z272" i="7"/>
  <c r="X272" i="7"/>
  <c r="W272" i="7"/>
  <c r="J272" i="7"/>
  <c r="AB271" i="7"/>
  <c r="Z271" i="7"/>
  <c r="X271" i="7"/>
  <c r="W271" i="7"/>
  <c r="J271" i="7"/>
  <c r="AB270" i="7"/>
  <c r="Z270" i="7"/>
  <c r="X270" i="7"/>
  <c r="W270" i="7"/>
  <c r="J270" i="7"/>
  <c r="AB269" i="7"/>
  <c r="Z269" i="7"/>
  <c r="X269" i="7"/>
  <c r="W269" i="7"/>
  <c r="J269" i="7"/>
  <c r="AB268" i="7"/>
  <c r="Z268" i="7"/>
  <c r="X268" i="7"/>
  <c r="W268" i="7"/>
  <c r="J268" i="7"/>
  <c r="AB267" i="7"/>
  <c r="Z267" i="7"/>
  <c r="X267" i="7"/>
  <c r="W267" i="7"/>
  <c r="J267" i="7"/>
  <c r="AB266" i="7"/>
  <c r="Z266" i="7"/>
  <c r="X266" i="7"/>
  <c r="W266" i="7"/>
  <c r="J266" i="7"/>
  <c r="AB265" i="7"/>
  <c r="Z265" i="7"/>
  <c r="X265" i="7"/>
  <c r="W265" i="7"/>
  <c r="J265" i="7"/>
  <c r="AB264" i="7"/>
  <c r="Z264" i="7"/>
  <c r="X264" i="7"/>
  <c r="W264" i="7"/>
  <c r="J264" i="7"/>
  <c r="AB263" i="7"/>
  <c r="Z263" i="7"/>
  <c r="X263" i="7"/>
  <c r="W263" i="7"/>
  <c r="J263" i="7"/>
  <c r="AB262" i="7"/>
  <c r="Z262" i="7"/>
  <c r="X262" i="7"/>
  <c r="W262" i="7"/>
  <c r="J262" i="7"/>
  <c r="AB261" i="7"/>
  <c r="Z261" i="7"/>
  <c r="X261" i="7"/>
  <c r="W261" i="7"/>
  <c r="J261" i="7"/>
  <c r="AB260" i="7"/>
  <c r="Z260" i="7"/>
  <c r="X260" i="7"/>
  <c r="W260" i="7"/>
  <c r="J260" i="7"/>
  <c r="AB259" i="7"/>
  <c r="Z259" i="7"/>
  <c r="X259" i="7"/>
  <c r="W259" i="7"/>
  <c r="AB258" i="7"/>
  <c r="Z258" i="7"/>
  <c r="X258" i="7"/>
  <c r="W258" i="7"/>
  <c r="J258" i="7"/>
  <c r="AB257" i="7"/>
  <c r="Z257" i="7"/>
  <c r="X257" i="7"/>
  <c r="W257" i="7"/>
  <c r="J257" i="7"/>
  <c r="AB256" i="7"/>
  <c r="Z256" i="7"/>
  <c r="X256" i="7"/>
  <c r="W256" i="7"/>
  <c r="J256" i="7"/>
  <c r="AB255" i="7"/>
  <c r="Z255" i="7"/>
  <c r="X255" i="7"/>
  <c r="W255" i="7"/>
  <c r="J255" i="7"/>
  <c r="AB254" i="7"/>
  <c r="Z254" i="7"/>
  <c r="X254" i="7"/>
  <c r="W254" i="7"/>
  <c r="J254" i="7"/>
  <c r="AB253" i="7"/>
  <c r="Z253" i="7"/>
  <c r="X253" i="7"/>
  <c r="W253" i="7"/>
  <c r="J253" i="7"/>
  <c r="AB252" i="7"/>
  <c r="Z252" i="7"/>
  <c r="X252" i="7"/>
  <c r="W252" i="7"/>
  <c r="J252" i="7"/>
  <c r="AB251" i="7"/>
  <c r="Z251" i="7"/>
  <c r="X251" i="7"/>
  <c r="W251" i="7"/>
  <c r="J251" i="7"/>
  <c r="AB250" i="7"/>
  <c r="Z250" i="7"/>
  <c r="X250" i="7"/>
  <c r="W250" i="7"/>
  <c r="J250" i="7"/>
  <c r="AB249" i="7"/>
  <c r="Z249" i="7"/>
  <c r="X249" i="7"/>
  <c r="W249" i="7"/>
  <c r="AB248" i="7"/>
  <c r="Z248" i="7"/>
  <c r="X248" i="7"/>
  <c r="W248" i="7"/>
  <c r="AB247" i="7"/>
  <c r="Z247" i="7"/>
  <c r="X247" i="7"/>
  <c r="W247" i="7"/>
  <c r="AB246" i="7"/>
  <c r="Z246" i="7"/>
  <c r="X246" i="7"/>
  <c r="W246" i="7"/>
  <c r="AB245" i="7"/>
  <c r="Z245" i="7"/>
  <c r="X245" i="7"/>
  <c r="W245" i="7"/>
  <c r="AB244" i="7"/>
  <c r="Z244" i="7"/>
  <c r="X244" i="7"/>
  <c r="W244" i="7"/>
  <c r="AB243" i="7"/>
  <c r="Z243" i="7"/>
  <c r="X243" i="7"/>
  <c r="W243" i="7"/>
  <c r="AB242" i="7"/>
  <c r="Z242" i="7"/>
  <c r="X242" i="7"/>
  <c r="W242" i="7"/>
  <c r="AB241" i="7"/>
  <c r="AA241" i="7"/>
  <c r="Z241" i="7"/>
  <c r="X241" i="7"/>
  <c r="W241" i="7"/>
  <c r="AB240" i="7"/>
  <c r="AA240" i="7"/>
  <c r="Z240" i="7"/>
  <c r="X240" i="7"/>
  <c r="W240" i="7"/>
  <c r="AB239" i="7"/>
  <c r="AA239" i="7"/>
  <c r="Z239" i="7"/>
  <c r="X239" i="7"/>
  <c r="W239" i="7"/>
  <c r="AB238" i="7"/>
  <c r="AA238" i="7"/>
  <c r="Z238" i="7"/>
  <c r="X238" i="7"/>
  <c r="W238" i="7"/>
  <c r="AB237" i="7"/>
  <c r="AA237" i="7"/>
  <c r="Z237" i="7"/>
  <c r="X237" i="7"/>
  <c r="W237" i="7"/>
  <c r="AB236" i="7"/>
  <c r="AA236" i="7"/>
  <c r="Z236" i="7"/>
  <c r="X236" i="7"/>
  <c r="W236" i="7"/>
  <c r="AB235" i="7"/>
  <c r="AA235" i="7"/>
  <c r="Z235" i="7"/>
  <c r="X235" i="7"/>
  <c r="W235" i="7"/>
  <c r="AB234" i="7"/>
  <c r="Z234" i="7"/>
  <c r="X234" i="7"/>
  <c r="W234" i="7"/>
  <c r="AB233" i="7"/>
  <c r="Z233" i="7"/>
  <c r="X233" i="7"/>
  <c r="W233" i="7"/>
  <c r="AB232" i="7"/>
  <c r="AA232" i="7"/>
  <c r="Z232" i="7"/>
  <c r="X232" i="7"/>
  <c r="W232" i="7"/>
  <c r="AB231" i="7"/>
  <c r="Z231" i="7"/>
  <c r="X231" i="7"/>
  <c r="W231" i="7"/>
  <c r="Z230" i="7"/>
  <c r="X230" i="7"/>
  <c r="W230" i="7"/>
  <c r="AB229" i="7"/>
  <c r="Z229" i="7"/>
  <c r="X229" i="7"/>
  <c r="W229" i="7"/>
  <c r="AB228" i="7"/>
  <c r="Z228" i="7"/>
  <c r="X228" i="7"/>
  <c r="W228" i="7"/>
  <c r="AB227" i="7"/>
  <c r="Z227" i="7"/>
  <c r="X227" i="7"/>
  <c r="W227" i="7"/>
  <c r="AB226" i="7"/>
  <c r="Z226" i="7"/>
  <c r="X226" i="7"/>
  <c r="W226" i="7"/>
  <c r="AB225" i="7"/>
  <c r="Z225" i="7"/>
  <c r="X225" i="7"/>
  <c r="W225" i="7"/>
  <c r="AB224" i="7"/>
  <c r="Z224" i="7"/>
  <c r="X224" i="7"/>
  <c r="W224" i="7"/>
  <c r="AB223" i="7"/>
  <c r="Z223" i="7"/>
  <c r="X223" i="7"/>
  <c r="W223" i="7"/>
  <c r="AB222" i="7"/>
  <c r="Z222" i="7"/>
  <c r="X222" i="7"/>
  <c r="W222" i="7"/>
  <c r="AD221" i="7"/>
  <c r="AC221" i="7"/>
  <c r="AB221" i="7"/>
  <c r="Z221" i="7"/>
  <c r="Y221" i="7"/>
  <c r="X221" i="7"/>
  <c r="W221" i="7"/>
  <c r="V221" i="7"/>
  <c r="U221" i="7"/>
  <c r="T221" i="7"/>
  <c r="S221" i="7"/>
  <c r="R221" i="7"/>
  <c r="Q221" i="7"/>
  <c r="P221" i="7"/>
  <c r="O221" i="7"/>
  <c r="N221" i="7"/>
  <c r="M221" i="7"/>
  <c r="L221" i="7"/>
  <c r="K221" i="7"/>
  <c r="J221" i="7"/>
  <c r="AB220" i="7"/>
  <c r="Z220" i="7"/>
  <c r="X220" i="7"/>
  <c r="W220" i="7"/>
  <c r="AB219" i="7"/>
  <c r="Z219" i="7"/>
  <c r="X219" i="7"/>
  <c r="W219" i="7"/>
  <c r="AB218" i="7"/>
  <c r="Z218" i="7"/>
  <c r="X218" i="7"/>
  <c r="W218" i="7"/>
  <c r="AA217" i="7"/>
  <c r="Z217" i="7"/>
  <c r="X217" i="7"/>
  <c r="W217" i="7"/>
  <c r="Z216" i="7"/>
  <c r="X216" i="7"/>
  <c r="W216" i="7"/>
  <c r="Z215" i="7"/>
  <c r="X215" i="7"/>
  <c r="W215" i="7"/>
  <c r="AB214" i="7"/>
  <c r="Z214" i="7"/>
  <c r="X214" i="7"/>
  <c r="W214" i="7"/>
  <c r="AB213" i="7"/>
  <c r="AA213" i="7"/>
  <c r="Z213" i="7"/>
  <c r="X213" i="7"/>
  <c r="W213" i="7"/>
  <c r="AB212" i="7"/>
  <c r="AA212" i="7"/>
  <c r="Z212" i="7"/>
  <c r="X212" i="7"/>
  <c r="W212" i="7"/>
  <c r="AB211" i="7"/>
  <c r="AA211" i="7"/>
  <c r="Z211" i="7"/>
  <c r="X211" i="7"/>
  <c r="W211" i="7"/>
  <c r="AB210" i="7"/>
  <c r="AA210" i="7"/>
  <c r="Z210" i="7"/>
  <c r="X210" i="7"/>
  <c r="W210" i="7"/>
  <c r="AB209" i="7"/>
  <c r="AA209" i="7"/>
  <c r="Z209" i="7"/>
  <c r="X209" i="7"/>
  <c r="W209" i="7"/>
  <c r="AB208" i="7"/>
  <c r="AA208" i="7"/>
  <c r="Z208" i="7"/>
  <c r="X208" i="7"/>
  <c r="W208" i="7"/>
  <c r="AB207" i="7"/>
  <c r="AA207" i="7"/>
  <c r="Z207" i="7"/>
  <c r="X207" i="7"/>
  <c r="W207" i="7"/>
  <c r="AB206" i="7"/>
  <c r="Z206" i="7"/>
  <c r="X206" i="7"/>
  <c r="W206" i="7"/>
  <c r="AB205" i="7"/>
  <c r="AA205" i="7"/>
  <c r="Z205" i="7"/>
  <c r="X205" i="7"/>
  <c r="W205" i="7"/>
  <c r="AB204" i="7"/>
  <c r="AA204" i="7"/>
  <c r="Z204" i="7"/>
  <c r="X204" i="7"/>
  <c r="W204" i="7"/>
  <c r="AB203" i="7"/>
  <c r="Z203" i="7"/>
  <c r="X203" i="7"/>
  <c r="W203" i="7"/>
  <c r="AB202" i="7"/>
  <c r="Z202" i="7"/>
  <c r="X202" i="7"/>
  <c r="W202" i="7"/>
  <c r="AB201" i="7"/>
  <c r="AA201" i="7"/>
  <c r="Z201" i="7"/>
  <c r="X201" i="7"/>
  <c r="W201" i="7"/>
  <c r="N201" i="7"/>
  <c r="M201" i="7"/>
  <c r="AB200" i="7"/>
  <c r="Z200" i="7"/>
  <c r="X200" i="7"/>
  <c r="W200" i="7"/>
  <c r="N200" i="7"/>
  <c r="M200" i="7"/>
  <c r="AB199" i="7"/>
  <c r="AA199" i="7"/>
  <c r="Z199" i="7"/>
  <c r="X199" i="7"/>
  <c r="W199" i="7"/>
  <c r="N199" i="7"/>
  <c r="M199" i="7"/>
  <c r="AB198" i="7"/>
  <c r="Z198" i="7"/>
  <c r="X198" i="7"/>
  <c r="W198" i="7"/>
  <c r="N198" i="7"/>
  <c r="M198" i="7"/>
  <c r="AB197" i="7"/>
  <c r="AA197" i="7"/>
  <c r="Z197" i="7"/>
  <c r="X197" i="7"/>
  <c r="W197" i="7"/>
  <c r="J197" i="7"/>
  <c r="AB196" i="7"/>
  <c r="AA196" i="7"/>
  <c r="Z196" i="7"/>
  <c r="X196" i="7"/>
  <c r="W196" i="7"/>
  <c r="J196" i="7"/>
  <c r="AB195" i="7"/>
  <c r="AA195" i="7"/>
  <c r="Z195" i="7"/>
  <c r="X195" i="7"/>
  <c r="W195" i="7"/>
  <c r="J195" i="7"/>
  <c r="AB194" i="7"/>
  <c r="AA194" i="7"/>
  <c r="Z194" i="7"/>
  <c r="X194" i="7"/>
  <c r="W194" i="7"/>
  <c r="AB193" i="7"/>
  <c r="AA193" i="7"/>
  <c r="Z193" i="7"/>
  <c r="X193" i="7"/>
  <c r="W193" i="7"/>
  <c r="AB192" i="7"/>
  <c r="AA192" i="7"/>
  <c r="Z192" i="7"/>
  <c r="X192" i="7"/>
  <c r="W192" i="7"/>
  <c r="J192" i="7"/>
  <c r="AB191" i="7"/>
  <c r="AA191" i="7"/>
  <c r="Z191" i="7"/>
  <c r="X191" i="7"/>
  <c r="W191" i="7"/>
  <c r="AB190" i="7"/>
  <c r="AA190" i="7"/>
  <c r="Z190" i="7"/>
  <c r="X190" i="7"/>
  <c r="W190" i="7"/>
  <c r="AB189" i="7"/>
  <c r="Z189" i="7"/>
  <c r="X189" i="7"/>
  <c r="W189" i="7"/>
  <c r="AB188" i="7"/>
  <c r="Z188" i="7"/>
  <c r="X188" i="7"/>
  <c r="W188" i="7"/>
  <c r="AB187" i="7"/>
  <c r="Z187" i="7"/>
  <c r="X187" i="7"/>
  <c r="W187" i="7"/>
  <c r="AB186" i="7"/>
  <c r="AA186" i="7"/>
  <c r="Z186" i="7"/>
  <c r="X186" i="7"/>
  <c r="W186" i="7"/>
  <c r="AB185" i="7"/>
  <c r="AA185" i="7"/>
  <c r="Z185" i="7"/>
  <c r="X185" i="7"/>
  <c r="W185" i="7"/>
  <c r="AB184" i="7"/>
  <c r="AA184" i="7"/>
  <c r="Z184" i="7"/>
  <c r="X184" i="7"/>
  <c r="W184" i="7"/>
  <c r="J184" i="7"/>
  <c r="AB183" i="7"/>
  <c r="AA183" i="7"/>
  <c r="Z183" i="7"/>
  <c r="X183" i="7"/>
  <c r="W183" i="7"/>
  <c r="AB182" i="7"/>
  <c r="AA182" i="7"/>
  <c r="Z182" i="7"/>
  <c r="X182" i="7"/>
  <c r="W182" i="7"/>
  <c r="AB181" i="7"/>
  <c r="AA181" i="7"/>
  <c r="Z181" i="7"/>
  <c r="X181" i="7"/>
  <c r="W181" i="7"/>
  <c r="AB180" i="7"/>
  <c r="AA180" i="7"/>
  <c r="Z180" i="7"/>
  <c r="X180" i="7"/>
  <c r="W180" i="7"/>
  <c r="AB179" i="7"/>
  <c r="AA179" i="7"/>
  <c r="Z179" i="7"/>
  <c r="X179" i="7"/>
  <c r="W179" i="7"/>
  <c r="AB178" i="7"/>
  <c r="AA178" i="7"/>
  <c r="Z178" i="7"/>
  <c r="X178" i="7"/>
  <c r="W178" i="7"/>
  <c r="AB177" i="7"/>
  <c r="Z177" i="7"/>
  <c r="X177" i="7"/>
  <c r="W177" i="7"/>
  <c r="AB176" i="7"/>
  <c r="Z176" i="7"/>
  <c r="X176" i="7"/>
  <c r="W176" i="7"/>
  <c r="AB175" i="7"/>
  <c r="Z175" i="7"/>
  <c r="X175" i="7"/>
  <c r="W175" i="7"/>
  <c r="AB174" i="7"/>
  <c r="AA174" i="7"/>
  <c r="Z174" i="7"/>
  <c r="X174" i="7"/>
  <c r="W174" i="7"/>
  <c r="J174" i="7"/>
  <c r="AH173" i="7"/>
  <c r="AB173" i="7"/>
  <c r="Z173" i="7"/>
  <c r="X173" i="7"/>
  <c r="W173" i="7"/>
  <c r="J173" i="7"/>
  <c r="AB172" i="7"/>
  <c r="Z172" i="7"/>
  <c r="X172" i="7"/>
  <c r="W172" i="7"/>
  <c r="AB171" i="7"/>
  <c r="AA171" i="7"/>
  <c r="Z171" i="7"/>
  <c r="X171" i="7"/>
  <c r="W171" i="7"/>
  <c r="AB170" i="7"/>
  <c r="AA170" i="7"/>
  <c r="Z170" i="7"/>
  <c r="X170" i="7"/>
  <c r="W170" i="7"/>
  <c r="AB169" i="7"/>
  <c r="AA169" i="7"/>
  <c r="Z169" i="7"/>
  <c r="X169" i="7"/>
  <c r="W169" i="7"/>
  <c r="J169" i="7"/>
  <c r="AB168" i="7"/>
  <c r="AA168" i="7"/>
  <c r="Z168" i="7"/>
  <c r="X168" i="7"/>
  <c r="W168" i="7"/>
  <c r="AB167" i="7"/>
  <c r="AA167" i="7"/>
  <c r="Z167" i="7"/>
  <c r="X167" i="7"/>
  <c r="W167" i="7"/>
  <c r="J167" i="7"/>
  <c r="AB166" i="7"/>
  <c r="AA166" i="7"/>
  <c r="Z166" i="7"/>
  <c r="X166" i="7"/>
  <c r="W166" i="7"/>
  <c r="AB165" i="7"/>
  <c r="Z165" i="7"/>
  <c r="X165" i="7"/>
  <c r="W165" i="7"/>
  <c r="AB164" i="7"/>
  <c r="Z164" i="7"/>
  <c r="X164" i="7"/>
  <c r="W164" i="7"/>
  <c r="AB163" i="7"/>
  <c r="Z163" i="7"/>
  <c r="X163" i="7"/>
  <c r="W163" i="7"/>
  <c r="AB162" i="7"/>
  <c r="AA162" i="7"/>
  <c r="Z162" i="7"/>
  <c r="X162" i="7"/>
  <c r="W162" i="7"/>
  <c r="AB161" i="7"/>
  <c r="Z161" i="7"/>
  <c r="X161" i="7"/>
  <c r="W161" i="7"/>
  <c r="J161" i="7"/>
  <c r="AB160" i="7"/>
  <c r="AA160" i="7"/>
  <c r="Z160" i="7"/>
  <c r="X160" i="7"/>
  <c r="W160" i="7"/>
  <c r="AB159" i="7"/>
  <c r="Z159" i="7"/>
  <c r="X159" i="7"/>
  <c r="W159" i="7"/>
  <c r="AB158" i="7"/>
  <c r="Z158" i="7"/>
  <c r="X158" i="7"/>
  <c r="W158" i="7"/>
  <c r="AB157" i="7"/>
  <c r="Z157" i="7"/>
  <c r="X157" i="7"/>
  <c r="W157" i="7"/>
  <c r="AB156" i="7"/>
  <c r="Z156" i="7"/>
  <c r="X156" i="7"/>
  <c r="W156" i="7"/>
  <c r="AB155" i="7"/>
  <c r="AA155" i="7"/>
  <c r="Z155" i="7"/>
  <c r="X155" i="7"/>
  <c r="W155" i="7"/>
  <c r="AB154" i="7"/>
  <c r="Z154" i="7"/>
  <c r="X154" i="7"/>
  <c r="W154" i="7"/>
  <c r="AB153" i="7"/>
  <c r="AA153" i="7"/>
  <c r="Z153" i="7"/>
  <c r="X153" i="7"/>
  <c r="W153" i="7"/>
  <c r="AB152" i="7"/>
  <c r="AA152" i="7"/>
  <c r="Z152" i="7"/>
  <c r="X152" i="7"/>
  <c r="W152" i="7"/>
  <c r="AB151" i="7"/>
  <c r="AA151" i="7"/>
  <c r="Z151" i="7"/>
  <c r="X151" i="7"/>
  <c r="W151" i="7"/>
  <c r="AB150" i="7"/>
  <c r="AA150" i="7"/>
  <c r="Z150" i="7"/>
  <c r="X150" i="7"/>
  <c r="W150" i="7"/>
  <c r="AI149" i="7"/>
  <c r="AB149" i="7"/>
  <c r="AA149" i="7"/>
  <c r="Z149" i="7"/>
  <c r="X149" i="7"/>
  <c r="W149" i="7"/>
  <c r="AB146" i="7"/>
  <c r="Z146" i="7"/>
  <c r="X146" i="7"/>
  <c r="W146" i="7"/>
  <c r="AB145" i="7"/>
  <c r="Z145" i="7"/>
  <c r="X145" i="7"/>
  <c r="W145" i="7"/>
  <c r="AB144" i="7"/>
  <c r="Z144" i="7"/>
  <c r="X144" i="7"/>
  <c r="W144" i="7"/>
  <c r="AB143" i="7"/>
  <c r="Z143" i="7"/>
  <c r="X143" i="7"/>
  <c r="W143" i="7"/>
  <c r="AB142" i="7"/>
  <c r="Z142" i="7"/>
  <c r="X142" i="7"/>
  <c r="W142" i="7"/>
  <c r="AB141" i="7"/>
  <c r="Z141" i="7"/>
  <c r="X141" i="7"/>
  <c r="W141" i="7"/>
  <c r="AB140" i="7"/>
  <c r="Z140" i="7"/>
  <c r="X140" i="7"/>
  <c r="W140" i="7"/>
  <c r="AB139" i="7"/>
  <c r="Z139" i="7"/>
  <c r="X139" i="7"/>
  <c r="W139" i="7"/>
  <c r="AB138" i="7"/>
  <c r="Z138" i="7"/>
  <c r="X138" i="7"/>
  <c r="W138" i="7"/>
  <c r="AB137" i="7"/>
  <c r="Z137" i="7"/>
  <c r="X137" i="7"/>
  <c r="W137" i="7"/>
  <c r="AB136" i="7"/>
  <c r="Z136" i="7"/>
  <c r="X136" i="7"/>
  <c r="W136" i="7"/>
  <c r="AB135" i="7"/>
  <c r="Z135" i="7"/>
  <c r="X135" i="7"/>
  <c r="W135" i="7"/>
  <c r="AB134" i="7"/>
  <c r="Z134" i="7"/>
  <c r="X134" i="7"/>
  <c r="W134" i="7"/>
  <c r="O134" i="7"/>
  <c r="N134" i="7"/>
  <c r="M134" i="7"/>
  <c r="AB133" i="7"/>
  <c r="Z133" i="7"/>
  <c r="X133" i="7"/>
  <c r="W133" i="7"/>
  <c r="AB132" i="7"/>
  <c r="AA132" i="7"/>
  <c r="Z132" i="7"/>
  <c r="X132" i="7"/>
  <c r="W132" i="7"/>
  <c r="N132" i="7"/>
  <c r="M132" i="7"/>
  <c r="AB131" i="7"/>
  <c r="Z131" i="7"/>
  <c r="X131" i="7"/>
  <c r="W131" i="7"/>
  <c r="AB130" i="7"/>
  <c r="Z130" i="7"/>
  <c r="X130" i="7"/>
  <c r="W130" i="7"/>
  <c r="AB129" i="7"/>
  <c r="AA129" i="7"/>
  <c r="Z129" i="7"/>
  <c r="X129" i="7"/>
  <c r="W129" i="7"/>
  <c r="X128" i="7"/>
  <c r="W128" i="7"/>
  <c r="J128" i="7"/>
  <c r="AB127" i="7"/>
  <c r="Z127" i="7"/>
  <c r="X127" i="7"/>
  <c r="W127" i="7"/>
  <c r="AB126" i="7"/>
  <c r="Z126" i="7"/>
  <c r="X126" i="7"/>
  <c r="W126" i="7"/>
  <c r="AB125" i="7"/>
  <c r="Z125" i="7"/>
  <c r="X125" i="7"/>
  <c r="W125" i="7"/>
  <c r="AB124" i="7"/>
  <c r="Z124" i="7"/>
  <c r="X124" i="7"/>
  <c r="W124" i="7"/>
  <c r="AB123" i="7"/>
  <c r="Z123" i="7"/>
  <c r="X123" i="7"/>
  <c r="W123" i="7"/>
  <c r="AB122" i="7"/>
  <c r="Z122" i="7"/>
  <c r="X122" i="7"/>
  <c r="W122" i="7"/>
  <c r="AB121" i="7"/>
  <c r="Z121" i="7"/>
  <c r="X121" i="7"/>
  <c r="W121" i="7"/>
  <c r="AB120" i="7"/>
  <c r="Z120" i="7"/>
  <c r="X120" i="7"/>
  <c r="W120" i="7"/>
  <c r="AB119" i="7"/>
  <c r="Z119" i="7"/>
  <c r="X119" i="7"/>
  <c r="W119" i="7"/>
  <c r="AB118" i="7"/>
  <c r="Z118" i="7"/>
  <c r="X118" i="7"/>
  <c r="W118" i="7"/>
  <c r="AB117" i="7"/>
  <c r="Z117" i="7"/>
  <c r="X117" i="7"/>
  <c r="W117" i="7"/>
  <c r="AB116" i="7"/>
  <c r="Z116" i="7"/>
  <c r="X116" i="7"/>
  <c r="W116" i="7"/>
  <c r="AB115" i="7"/>
  <c r="Z115" i="7"/>
  <c r="X115" i="7"/>
  <c r="W115" i="7"/>
  <c r="AB114" i="7"/>
  <c r="AA114" i="7"/>
  <c r="Z114" i="7"/>
  <c r="X114" i="7"/>
  <c r="W114" i="7"/>
  <c r="J114" i="7"/>
  <c r="AB113" i="7"/>
  <c r="AA113" i="7"/>
  <c r="Z113" i="7"/>
  <c r="X113" i="7"/>
  <c r="W113" i="7"/>
  <c r="J113" i="7"/>
  <c r="AB112" i="7"/>
  <c r="Z112" i="7"/>
  <c r="X112" i="7"/>
  <c r="W112" i="7"/>
  <c r="AB111" i="7"/>
  <c r="Z111" i="7"/>
  <c r="X111" i="7"/>
  <c r="W111" i="7"/>
  <c r="AB110" i="7"/>
  <c r="Z110" i="7"/>
  <c r="X110" i="7"/>
  <c r="W110" i="7"/>
  <c r="AB109" i="7"/>
  <c r="AA109" i="7"/>
  <c r="Z109" i="7"/>
  <c r="X109" i="7"/>
  <c r="W109" i="7"/>
  <c r="AB108" i="7"/>
  <c r="AA108" i="7"/>
  <c r="Z108" i="7"/>
  <c r="X108" i="7"/>
  <c r="W108" i="7"/>
  <c r="N108" i="7"/>
  <c r="M108" i="7"/>
  <c r="AB107" i="7"/>
  <c r="AA107" i="7"/>
  <c r="Z107" i="7"/>
  <c r="X107" i="7"/>
  <c r="W107" i="7"/>
  <c r="O107" i="7"/>
  <c r="N107" i="7"/>
  <c r="M107" i="7"/>
  <c r="AH106" i="7"/>
  <c r="AB106" i="7"/>
  <c r="Z106" i="7"/>
  <c r="X106" i="7"/>
  <c r="W106" i="7"/>
  <c r="AB105" i="7"/>
  <c r="Z105" i="7"/>
  <c r="X105" i="7"/>
  <c r="W105" i="7"/>
  <c r="AB104" i="7"/>
  <c r="Z104" i="7"/>
  <c r="X104" i="7"/>
  <c r="W104" i="7"/>
  <c r="AB103" i="7"/>
  <c r="AA103" i="7"/>
  <c r="Z103" i="7"/>
  <c r="X103" i="7"/>
  <c r="W103" i="7"/>
  <c r="AB102" i="7"/>
  <c r="AA102" i="7"/>
  <c r="Z102" i="7"/>
  <c r="X102" i="7"/>
  <c r="W102" i="7"/>
  <c r="AB101" i="7"/>
  <c r="AA101" i="7"/>
  <c r="Z101" i="7"/>
  <c r="X101" i="7"/>
  <c r="W101" i="7"/>
  <c r="AB100" i="7"/>
  <c r="AA100" i="7"/>
  <c r="Z100" i="7"/>
  <c r="X100" i="7"/>
  <c r="W100" i="7"/>
  <c r="AB99" i="7"/>
  <c r="AA99" i="7"/>
  <c r="Z99" i="7"/>
  <c r="X99" i="7"/>
  <c r="W99" i="7"/>
  <c r="AB98" i="7"/>
  <c r="AA98" i="7"/>
  <c r="Z98" i="7"/>
  <c r="X98" i="7"/>
  <c r="W98" i="7"/>
  <c r="AB97" i="7"/>
  <c r="Z97" i="7"/>
  <c r="X97" i="7"/>
  <c r="W97" i="7"/>
  <c r="AB96" i="7"/>
  <c r="Z96" i="7"/>
  <c r="X96" i="7"/>
  <c r="W96" i="7"/>
  <c r="AB95" i="7"/>
  <c r="Z95" i="7"/>
  <c r="X95" i="7"/>
  <c r="W95" i="7"/>
  <c r="AB94" i="7"/>
  <c r="Z94" i="7"/>
  <c r="X94" i="7"/>
  <c r="W94" i="7"/>
  <c r="AB93" i="7"/>
  <c r="Z93" i="7"/>
  <c r="X93" i="7"/>
  <c r="W93" i="7"/>
  <c r="AB92" i="7"/>
  <c r="Z92" i="7"/>
  <c r="X92" i="7"/>
  <c r="W92" i="7"/>
  <c r="AB91" i="7"/>
  <c r="Z91" i="7"/>
  <c r="X91" i="7"/>
  <c r="W91" i="7"/>
  <c r="AB90" i="7"/>
  <c r="Z90" i="7"/>
  <c r="X90" i="7"/>
  <c r="W90" i="7"/>
  <c r="AB89" i="7"/>
  <c r="Z89" i="7"/>
  <c r="X89" i="7"/>
  <c r="W89" i="7"/>
  <c r="AB88" i="7"/>
  <c r="Z88" i="7"/>
  <c r="X88" i="7"/>
  <c r="W88" i="7"/>
  <c r="AB87" i="7"/>
  <c r="AA87" i="7"/>
  <c r="Z87" i="7"/>
  <c r="X87" i="7"/>
  <c r="W87" i="7"/>
  <c r="AB86" i="7"/>
  <c r="Z86" i="7"/>
  <c r="X86" i="7"/>
  <c r="W86" i="7"/>
  <c r="AB85" i="7"/>
  <c r="Z85" i="7"/>
  <c r="X85" i="7"/>
  <c r="W85" i="7"/>
  <c r="AB84" i="7"/>
  <c r="Z84" i="7"/>
  <c r="X84" i="7"/>
  <c r="W84" i="7"/>
  <c r="AB83" i="7"/>
  <c r="Z83" i="7"/>
  <c r="X83" i="7"/>
  <c r="W83" i="7"/>
  <c r="AB82" i="7"/>
  <c r="Z82" i="7"/>
  <c r="X82" i="7"/>
  <c r="W82" i="7"/>
  <c r="AB81" i="7"/>
  <c r="Z81" i="7"/>
  <c r="X81" i="7"/>
  <c r="W81" i="7"/>
  <c r="AB80" i="7"/>
  <c r="Z80" i="7"/>
  <c r="X80" i="7"/>
  <c r="W80" i="7"/>
  <c r="AB79" i="7"/>
  <c r="Z79" i="7"/>
  <c r="X79" i="7"/>
  <c r="W79" i="7"/>
  <c r="AB78" i="7"/>
  <c r="Z78" i="7"/>
  <c r="X78" i="7"/>
  <c r="W78" i="7"/>
  <c r="AB77" i="7"/>
  <c r="AA77" i="7"/>
  <c r="Z77" i="7"/>
  <c r="X77" i="7"/>
  <c r="W77" i="7"/>
  <c r="AB76" i="7"/>
  <c r="AA76" i="7"/>
  <c r="Z76" i="7"/>
  <c r="X76" i="7"/>
  <c r="W76" i="7"/>
  <c r="AB75" i="7"/>
  <c r="Z75" i="7"/>
  <c r="X75" i="7"/>
  <c r="W75" i="7"/>
  <c r="AB74" i="7"/>
  <c r="Z74" i="7"/>
  <c r="X74" i="7"/>
  <c r="W74" i="7"/>
  <c r="AB73" i="7"/>
  <c r="AA73" i="7"/>
  <c r="Z73" i="7"/>
  <c r="X73" i="7"/>
  <c r="W73" i="7"/>
  <c r="AB72" i="7"/>
  <c r="AA72" i="7"/>
  <c r="Z72" i="7"/>
  <c r="X72" i="7"/>
  <c r="W72" i="7"/>
  <c r="AB71" i="7"/>
  <c r="AA71" i="7"/>
  <c r="Z71" i="7"/>
  <c r="X71" i="7"/>
  <c r="W71" i="7"/>
  <c r="AB70" i="7"/>
  <c r="AA70" i="7"/>
  <c r="Z70" i="7"/>
  <c r="X70" i="7"/>
  <c r="W70" i="7"/>
  <c r="AB69" i="7"/>
  <c r="AA69" i="7"/>
  <c r="Z69" i="7"/>
  <c r="X69" i="7"/>
  <c r="W69" i="7"/>
  <c r="Z68" i="7"/>
  <c r="X68" i="7"/>
  <c r="W68" i="7"/>
  <c r="AB67" i="7"/>
  <c r="Z67" i="7"/>
  <c r="X67" i="7"/>
  <c r="W67" i="7"/>
  <c r="AB66" i="7"/>
  <c r="AA66" i="7"/>
  <c r="Z66" i="7"/>
  <c r="X66" i="7"/>
  <c r="W66" i="7"/>
  <c r="AB65" i="7"/>
  <c r="AA65" i="7"/>
  <c r="Z65" i="7"/>
  <c r="X65" i="7"/>
  <c r="W65" i="7"/>
  <c r="AH64" i="7"/>
  <c r="AB64" i="7"/>
  <c r="Z64" i="7"/>
  <c r="AH63" i="7"/>
  <c r="AB63" i="7"/>
  <c r="Z63" i="7"/>
  <c r="X63" i="7"/>
  <c r="W63" i="7"/>
  <c r="AH62" i="7"/>
  <c r="AB62" i="7"/>
  <c r="Z62" i="7"/>
  <c r="X62" i="7"/>
  <c r="W62" i="7"/>
  <c r="AH61" i="7"/>
  <c r="AB61" i="7"/>
  <c r="Z61" i="7"/>
  <c r="X61" i="7"/>
  <c r="W61" i="7"/>
  <c r="AH60" i="7"/>
  <c r="AB60" i="7"/>
  <c r="Z60" i="7"/>
  <c r="X60" i="7"/>
  <c r="W60" i="7"/>
  <c r="AI59" i="7"/>
  <c r="AH59" i="7"/>
  <c r="AB59" i="7"/>
  <c r="Z59" i="7"/>
  <c r="X59" i="7"/>
  <c r="W59" i="7"/>
  <c r="AI58" i="7"/>
  <c r="AH58" i="7"/>
  <c r="AB58" i="7"/>
  <c r="Z58" i="7"/>
  <c r="X58" i="7"/>
  <c r="W58" i="7"/>
  <c r="J58" i="7"/>
  <c r="AI57" i="7"/>
  <c r="AH57" i="7"/>
  <c r="AB57" i="7"/>
  <c r="Z57" i="7"/>
  <c r="X57" i="7"/>
  <c r="W57" i="7"/>
  <c r="AI56" i="7"/>
  <c r="AH56" i="7"/>
  <c r="AB56" i="7"/>
  <c r="Z56" i="7"/>
  <c r="X56" i="7"/>
  <c r="W56" i="7"/>
  <c r="J56" i="7"/>
  <c r="AI55" i="7"/>
  <c r="AH55" i="7"/>
  <c r="AB55" i="7"/>
  <c r="AA55" i="7"/>
  <c r="Z55" i="7"/>
  <c r="X55" i="7"/>
  <c r="W55" i="7"/>
  <c r="AI54" i="7"/>
  <c r="AH54" i="7"/>
  <c r="AB54" i="7"/>
  <c r="Z54" i="7"/>
  <c r="X54" i="7"/>
  <c r="W54" i="7"/>
  <c r="J54" i="7"/>
  <c r="AI53" i="7"/>
  <c r="AH53" i="7"/>
  <c r="AB53" i="7"/>
  <c r="Z53" i="7"/>
  <c r="X53" i="7"/>
  <c r="W53" i="7"/>
  <c r="J53" i="7"/>
  <c r="AI52" i="7"/>
  <c r="AH52" i="7"/>
  <c r="AB52" i="7"/>
  <c r="Z52" i="7"/>
  <c r="X52" i="7"/>
  <c r="W52" i="7"/>
  <c r="J52" i="7"/>
  <c r="AI51" i="7"/>
  <c r="AH51" i="7"/>
  <c r="AB51" i="7"/>
  <c r="AA51" i="7"/>
  <c r="Z51" i="7"/>
  <c r="X51" i="7"/>
  <c r="W51" i="7"/>
  <c r="J51" i="7"/>
  <c r="AI50" i="7"/>
  <c r="AH50" i="7"/>
  <c r="AB50" i="7"/>
  <c r="AA50" i="7"/>
  <c r="Z50" i="7"/>
  <c r="X50" i="7"/>
  <c r="W50" i="7"/>
  <c r="J50" i="7"/>
  <c r="AI49" i="7"/>
  <c r="AH49" i="7"/>
  <c r="AB49" i="7"/>
  <c r="AA49" i="7"/>
  <c r="Z49" i="7"/>
  <c r="X49" i="7"/>
  <c r="W49" i="7"/>
  <c r="J49" i="7"/>
  <c r="AI48" i="7"/>
  <c r="AH48" i="7"/>
  <c r="AB48" i="7"/>
  <c r="Z48" i="7"/>
  <c r="X48" i="7"/>
  <c r="W48" i="7"/>
  <c r="AI47" i="7"/>
  <c r="AH47" i="7"/>
  <c r="AB47" i="7"/>
  <c r="Z47" i="7"/>
  <c r="X47" i="7"/>
  <c r="W47" i="7"/>
  <c r="AI46" i="7"/>
  <c r="AH46" i="7"/>
  <c r="AB46" i="7"/>
  <c r="Z46" i="7"/>
  <c r="X46" i="7"/>
  <c r="W46" i="7"/>
  <c r="AI45" i="7"/>
  <c r="AH45" i="7"/>
  <c r="AB45" i="7"/>
  <c r="Z45" i="7"/>
  <c r="X45" i="7"/>
  <c r="W45" i="7"/>
  <c r="AI44" i="7"/>
  <c r="AH44" i="7"/>
  <c r="AB44" i="7"/>
  <c r="Z44" i="7"/>
  <c r="X44" i="7"/>
  <c r="W44" i="7"/>
  <c r="AI43" i="7"/>
  <c r="AH43" i="7"/>
  <c r="AB43" i="7"/>
  <c r="AA43" i="7"/>
  <c r="Z43" i="7"/>
  <c r="X43" i="7"/>
  <c r="W43" i="7"/>
  <c r="AI42" i="7"/>
  <c r="AH42" i="7"/>
  <c r="AB42" i="7"/>
  <c r="AA42" i="7"/>
  <c r="Z42" i="7"/>
  <c r="X42" i="7"/>
  <c r="W42" i="7"/>
  <c r="AI41" i="7"/>
  <c r="AH41" i="7"/>
  <c r="AB41" i="7"/>
  <c r="Z41" i="7"/>
  <c r="X41" i="7"/>
  <c r="W41" i="7"/>
  <c r="AK40" i="7"/>
  <c r="AI40" i="7"/>
  <c r="AH40" i="7"/>
  <c r="Z40" i="7"/>
  <c r="X40" i="7"/>
  <c r="W40" i="7"/>
  <c r="AI39" i="7"/>
  <c r="AH39" i="7"/>
  <c r="AB39" i="7"/>
  <c r="Z39" i="7"/>
  <c r="X39" i="7"/>
  <c r="AH38" i="7"/>
  <c r="AB38" i="7"/>
  <c r="Z38" i="7"/>
  <c r="X38" i="7"/>
  <c r="W38" i="7"/>
  <c r="AH37" i="7"/>
  <c r="AB37" i="7"/>
  <c r="Z37" i="7"/>
  <c r="X37" i="7"/>
  <c r="W37" i="7"/>
  <c r="AB36" i="7"/>
  <c r="Z36" i="7"/>
  <c r="X36" i="7"/>
  <c r="W36" i="7"/>
  <c r="AB35" i="7"/>
  <c r="AA35" i="7"/>
  <c r="Z35" i="7"/>
  <c r="X35" i="7"/>
  <c r="N35" i="7"/>
  <c r="M35" i="7"/>
  <c r="AB34" i="7"/>
  <c r="AA34" i="7"/>
  <c r="Z34" i="7"/>
  <c r="X34" i="7"/>
  <c r="N34" i="7"/>
  <c r="M34" i="7"/>
  <c r="AB33" i="7"/>
  <c r="AA33" i="7"/>
  <c r="Z33" i="7"/>
  <c r="X33" i="7"/>
  <c r="N33" i="7"/>
  <c r="M33" i="7"/>
  <c r="AB32" i="7"/>
  <c r="AA32" i="7"/>
  <c r="Z32" i="7"/>
  <c r="X32" i="7"/>
  <c r="N32" i="7"/>
  <c r="M32" i="7"/>
  <c r="AB31" i="7"/>
  <c r="AA31" i="7"/>
  <c r="Z31" i="7"/>
  <c r="X31" i="7"/>
  <c r="N31" i="7"/>
  <c r="M31" i="7"/>
  <c r="AB30" i="7"/>
  <c r="AA30" i="7"/>
  <c r="Z30" i="7"/>
  <c r="X30" i="7"/>
  <c r="N30" i="7"/>
  <c r="M30" i="7"/>
  <c r="AB29" i="7"/>
  <c r="AA29" i="7"/>
  <c r="Z29" i="7"/>
  <c r="X29" i="7"/>
  <c r="W29" i="7"/>
  <c r="N29" i="7"/>
  <c r="M29" i="7"/>
  <c r="AB28" i="7"/>
  <c r="AA28" i="7"/>
  <c r="Z28" i="7"/>
  <c r="X28" i="7"/>
  <c r="W28" i="7"/>
  <c r="T28" i="7"/>
  <c r="S28" i="7"/>
  <c r="N28" i="7"/>
  <c r="M28" i="7"/>
  <c r="AH27" i="7"/>
  <c r="AB27" i="7"/>
  <c r="Z27" i="7"/>
  <c r="X27" i="7"/>
  <c r="W27" i="7"/>
  <c r="AB26" i="7"/>
  <c r="Z26" i="7"/>
  <c r="X26" i="7"/>
  <c r="W26" i="7"/>
  <c r="AB25" i="7"/>
  <c r="Z25" i="7"/>
  <c r="X25" i="7"/>
  <c r="W25" i="7"/>
  <c r="AB24" i="7"/>
  <c r="AA24" i="7"/>
  <c r="Z24" i="7"/>
  <c r="X24" i="7"/>
  <c r="W24" i="7"/>
  <c r="AB23" i="7"/>
  <c r="Z23" i="7"/>
  <c r="X23" i="7"/>
  <c r="W23" i="7"/>
  <c r="AB22" i="7"/>
  <c r="Z22" i="7"/>
  <c r="X22" i="7"/>
  <c r="W22" i="7"/>
  <c r="AH21" i="7"/>
  <c r="AB21" i="7"/>
  <c r="Z21" i="7"/>
  <c r="X21" i="7"/>
  <c r="W21" i="7"/>
  <c r="AB20" i="7"/>
  <c r="AA20" i="7"/>
  <c r="Z20" i="7"/>
  <c r="X20" i="7"/>
  <c r="W20" i="7"/>
  <c r="AB19" i="7"/>
  <c r="Z19" i="7"/>
  <c r="X19" i="7"/>
  <c r="W19" i="7"/>
  <c r="AB18" i="7"/>
  <c r="Z18" i="7"/>
  <c r="X18" i="7"/>
  <c r="W18" i="7"/>
  <c r="AB17" i="7"/>
  <c r="AA17" i="7"/>
  <c r="Z17" i="7"/>
  <c r="X17" i="7"/>
  <c r="W17" i="7"/>
  <c r="AI16" i="7"/>
  <c r="AB16" i="7"/>
  <c r="Z16" i="7"/>
  <c r="X16" i="7"/>
  <c r="W16" i="7"/>
  <c r="AB15" i="7"/>
  <c r="Z15" i="7"/>
  <c r="X15" i="7"/>
  <c r="W15" i="7"/>
  <c r="AB14" i="7"/>
  <c r="AA14" i="7"/>
  <c r="Z14" i="7"/>
  <c r="X14" i="7"/>
  <c r="O14" i="7"/>
  <c r="N14" i="7"/>
  <c r="M14" i="7"/>
  <c r="AD13" i="7"/>
  <c r="AC13" i="7"/>
  <c r="AB13" i="7"/>
  <c r="AA13" i="7"/>
  <c r="Z13" i="7"/>
  <c r="Y13" i="7"/>
  <c r="X13" i="7"/>
  <c r="W13" i="7"/>
  <c r="V13" i="7"/>
  <c r="U13" i="7"/>
  <c r="T13" i="7"/>
  <c r="S13" i="7"/>
  <c r="R13" i="7"/>
  <c r="Q13" i="7"/>
  <c r="P13" i="7"/>
  <c r="O13" i="7"/>
  <c r="N13" i="7"/>
  <c r="M13" i="7"/>
  <c r="L13" i="7"/>
  <c r="K13" i="7"/>
  <c r="J13" i="7"/>
  <c r="H13" i="7"/>
  <c r="G13" i="7"/>
  <c r="F13" i="7"/>
  <c r="E13" i="7"/>
  <c r="D13" i="7"/>
  <c r="AE12" i="7"/>
  <c r="B3" i="7"/>
  <c r="X74" i="8"/>
  <c r="W74" i="8"/>
  <c r="V74" i="8"/>
  <c r="P74" i="8"/>
  <c r="L74" i="8"/>
  <c r="F74" i="8"/>
  <c r="D74" i="8"/>
  <c r="X73" i="8"/>
  <c r="W73" i="8"/>
  <c r="V73" i="8"/>
  <c r="P73" i="8"/>
  <c r="L73" i="8"/>
  <c r="F73" i="8"/>
  <c r="D73" i="8"/>
  <c r="X72" i="8"/>
  <c r="W72" i="8"/>
  <c r="V72" i="8"/>
  <c r="P72" i="8"/>
  <c r="L72" i="8"/>
  <c r="F72" i="8"/>
  <c r="D72" i="8"/>
  <c r="X71" i="8"/>
  <c r="W71" i="8"/>
  <c r="V71" i="8"/>
  <c r="P71" i="8"/>
  <c r="L71" i="8"/>
  <c r="F71" i="8"/>
  <c r="D71" i="8"/>
  <c r="X70" i="8"/>
  <c r="W70" i="8"/>
  <c r="V70" i="8"/>
  <c r="P70" i="8"/>
  <c r="L70" i="8"/>
  <c r="F70" i="8"/>
  <c r="D70" i="8"/>
  <c r="X69" i="8"/>
  <c r="W69" i="8"/>
  <c r="V69" i="8"/>
  <c r="P69" i="8"/>
  <c r="L69" i="8"/>
  <c r="F69" i="8"/>
  <c r="D69" i="8"/>
  <c r="X68" i="8"/>
  <c r="W68" i="8"/>
  <c r="V68" i="8"/>
  <c r="P68" i="8"/>
  <c r="L68" i="8"/>
  <c r="F68" i="8"/>
  <c r="D68" i="8"/>
  <c r="Y67" i="8"/>
  <c r="X67" i="8"/>
  <c r="W67" i="8"/>
  <c r="V67" i="8"/>
  <c r="P67" i="8"/>
  <c r="L67" i="8"/>
  <c r="F67" i="8"/>
  <c r="D67" i="8"/>
  <c r="X66" i="8"/>
  <c r="W66" i="8"/>
  <c r="V66" i="8"/>
  <c r="Q66" i="8"/>
  <c r="L66" i="8"/>
  <c r="X65" i="8"/>
  <c r="W65" i="8"/>
  <c r="V65" i="8"/>
  <c r="Q65" i="8"/>
  <c r="L65" i="8"/>
  <c r="F65" i="8"/>
  <c r="D65" i="8"/>
  <c r="X64" i="8"/>
  <c r="W64" i="8"/>
  <c r="V64" i="8"/>
  <c r="P64" i="8"/>
  <c r="L64" i="8"/>
  <c r="F64" i="8"/>
  <c r="D64" i="8"/>
  <c r="X63" i="8"/>
  <c r="W63" i="8"/>
  <c r="V63" i="8"/>
  <c r="P63" i="8"/>
  <c r="L63" i="8"/>
  <c r="F63" i="8"/>
  <c r="D63" i="8"/>
  <c r="X62" i="8"/>
  <c r="W62" i="8"/>
  <c r="V62" i="8"/>
  <c r="P62" i="8"/>
  <c r="L62" i="8"/>
  <c r="F62" i="8"/>
  <c r="D62" i="8"/>
  <c r="X61" i="8"/>
  <c r="W61" i="8"/>
  <c r="V61" i="8"/>
  <c r="P61" i="8"/>
  <c r="L61" i="8"/>
  <c r="F61" i="8"/>
  <c r="D61" i="8"/>
  <c r="X60" i="8"/>
  <c r="W60" i="8"/>
  <c r="V60" i="8"/>
  <c r="P60" i="8"/>
  <c r="L60" i="8"/>
  <c r="F60" i="8"/>
  <c r="D60" i="8"/>
  <c r="X59" i="8"/>
  <c r="W59" i="8"/>
  <c r="V59" i="8"/>
  <c r="P59" i="8"/>
  <c r="L59" i="8"/>
  <c r="F59" i="8"/>
  <c r="D59" i="8"/>
  <c r="X58" i="8"/>
  <c r="W58" i="8"/>
  <c r="V58" i="8"/>
  <c r="P58" i="8"/>
  <c r="L58" i="8"/>
  <c r="F58" i="8"/>
  <c r="D58" i="8"/>
  <c r="X57" i="8"/>
  <c r="W57" i="8"/>
  <c r="V57" i="8"/>
  <c r="P57" i="8"/>
  <c r="L57" i="8"/>
  <c r="F57" i="8"/>
  <c r="D57" i="8"/>
  <c r="X56" i="8"/>
  <c r="W56" i="8"/>
  <c r="V56" i="8"/>
  <c r="Q56" i="8"/>
  <c r="P56" i="8"/>
  <c r="L56" i="8"/>
  <c r="K56" i="8"/>
  <c r="G56" i="8"/>
  <c r="F56" i="8"/>
  <c r="E56" i="8"/>
  <c r="D56" i="8"/>
  <c r="X55" i="8"/>
  <c r="W55" i="8"/>
  <c r="V55" i="8"/>
  <c r="Q55" i="8"/>
  <c r="P55" i="8"/>
  <c r="L55" i="8"/>
  <c r="K55" i="8"/>
  <c r="G55" i="8"/>
  <c r="F55" i="8"/>
  <c r="E55" i="8"/>
  <c r="D55" i="8"/>
  <c r="X54" i="8"/>
  <c r="W54" i="8"/>
  <c r="V54" i="8"/>
  <c r="P54" i="8"/>
  <c r="L54" i="8"/>
  <c r="F54" i="8"/>
  <c r="D54" i="8"/>
  <c r="X53" i="8"/>
  <c r="W53" i="8"/>
  <c r="V53" i="8"/>
  <c r="P53" i="8"/>
  <c r="L53" i="8"/>
  <c r="F53" i="8"/>
  <c r="D53" i="8"/>
  <c r="X52" i="8"/>
  <c r="W52" i="8"/>
  <c r="V52" i="8"/>
  <c r="P52" i="8"/>
  <c r="L52" i="8"/>
  <c r="F52" i="8"/>
  <c r="D52" i="8"/>
  <c r="X51" i="8"/>
  <c r="W51" i="8"/>
  <c r="V51" i="8"/>
  <c r="P51" i="8"/>
  <c r="L51" i="8"/>
  <c r="F51" i="8"/>
  <c r="D51" i="8"/>
  <c r="X50" i="8"/>
  <c r="W50" i="8"/>
  <c r="V50" i="8"/>
  <c r="P50" i="8"/>
  <c r="L50" i="8"/>
  <c r="F50" i="8"/>
  <c r="D50" i="8"/>
  <c r="X49" i="8"/>
  <c r="W49" i="8"/>
  <c r="V49" i="8"/>
  <c r="P49" i="8"/>
  <c r="L49" i="8"/>
  <c r="F49" i="8"/>
  <c r="D49" i="8"/>
  <c r="X48" i="8"/>
  <c r="W48" i="8"/>
  <c r="V48" i="8"/>
  <c r="P48" i="8"/>
  <c r="L48" i="8"/>
  <c r="X47" i="8"/>
  <c r="W47" i="8"/>
  <c r="V47" i="8"/>
  <c r="P47" i="8"/>
  <c r="L47" i="8"/>
  <c r="X46" i="8"/>
  <c r="W46" i="8"/>
  <c r="V46" i="8"/>
  <c r="P46" i="8"/>
  <c r="L46" i="8"/>
  <c r="F46" i="8"/>
  <c r="D46" i="8"/>
  <c r="X45" i="8"/>
  <c r="W45" i="8"/>
  <c r="V45" i="8"/>
  <c r="P45" i="8"/>
  <c r="L45" i="8"/>
  <c r="F45" i="8"/>
  <c r="D45" i="8"/>
  <c r="X44" i="8"/>
  <c r="W44" i="8"/>
  <c r="V44" i="8"/>
  <c r="Q44" i="8"/>
  <c r="P44" i="8"/>
  <c r="L44" i="8"/>
  <c r="K44" i="8"/>
  <c r="G44" i="8"/>
  <c r="F44" i="8"/>
  <c r="E44" i="8"/>
  <c r="D44" i="8"/>
  <c r="X43" i="8"/>
  <c r="W43" i="8"/>
  <c r="V43" i="8"/>
  <c r="Q43" i="8"/>
  <c r="P43" i="8"/>
  <c r="L43" i="8"/>
  <c r="K43" i="8"/>
  <c r="G43" i="8"/>
  <c r="F43" i="8"/>
  <c r="E43" i="8"/>
  <c r="D43" i="8"/>
  <c r="X42" i="8"/>
  <c r="W42" i="8"/>
  <c r="V42" i="8"/>
  <c r="L42" i="8"/>
  <c r="G42" i="8"/>
  <c r="F42" i="8"/>
  <c r="D42" i="8"/>
  <c r="X41" i="8"/>
  <c r="W41" i="8"/>
  <c r="V41" i="8"/>
  <c r="L41" i="8"/>
  <c r="F41" i="8"/>
  <c r="D41" i="8"/>
  <c r="X40" i="8"/>
  <c r="W40" i="8"/>
  <c r="V40" i="8"/>
  <c r="Q40" i="8"/>
  <c r="P40" i="8"/>
  <c r="L40" i="8"/>
  <c r="K40" i="8"/>
  <c r="G40" i="8"/>
  <c r="F40" i="8"/>
  <c r="E40" i="8"/>
  <c r="D40" i="8"/>
  <c r="X39" i="8"/>
  <c r="W39" i="8"/>
  <c r="V39" i="8"/>
  <c r="Q39" i="8"/>
  <c r="P39" i="8"/>
  <c r="L39" i="8"/>
  <c r="K39" i="8"/>
  <c r="G39" i="8"/>
  <c r="F39" i="8"/>
  <c r="E39" i="8"/>
  <c r="D39" i="8"/>
  <c r="X38" i="8"/>
  <c r="W38" i="8"/>
  <c r="V38" i="8"/>
  <c r="Q38" i="8"/>
  <c r="L38" i="8"/>
  <c r="F38" i="8"/>
  <c r="D38" i="8"/>
  <c r="X37" i="8"/>
  <c r="W37" i="8"/>
  <c r="V37" i="8"/>
  <c r="Q37" i="8"/>
  <c r="L37" i="8"/>
  <c r="F37" i="8"/>
  <c r="D37" i="8"/>
  <c r="X36" i="8"/>
  <c r="W36" i="8"/>
  <c r="V36" i="8"/>
  <c r="Q36" i="8"/>
  <c r="L36" i="8"/>
  <c r="F36" i="8"/>
  <c r="D36" i="8"/>
  <c r="X35" i="8"/>
  <c r="W35" i="8"/>
  <c r="V35" i="8"/>
  <c r="Q35" i="8"/>
  <c r="L35" i="8"/>
  <c r="F35" i="8"/>
  <c r="D35" i="8"/>
  <c r="X34" i="8"/>
  <c r="W34" i="8"/>
  <c r="V34" i="8"/>
  <c r="Q34" i="8"/>
  <c r="P34" i="8"/>
  <c r="L34" i="8"/>
  <c r="K34" i="8"/>
  <c r="G34" i="8"/>
  <c r="F34" i="8"/>
  <c r="E34" i="8"/>
  <c r="D34" i="8"/>
  <c r="X33" i="8"/>
  <c r="W33" i="8"/>
  <c r="V33" i="8"/>
  <c r="Q33" i="8"/>
  <c r="P33" i="8"/>
  <c r="L33" i="8"/>
  <c r="K33" i="8"/>
  <c r="G33" i="8"/>
  <c r="F33" i="8"/>
  <c r="E33" i="8"/>
  <c r="D33" i="8"/>
  <c r="X32" i="8"/>
  <c r="W32" i="8"/>
  <c r="V32" i="8"/>
  <c r="P32" i="8"/>
  <c r="L32" i="8"/>
  <c r="X31" i="8"/>
  <c r="W31" i="8"/>
  <c r="V31" i="8"/>
  <c r="P31" i="8"/>
  <c r="L31" i="8"/>
  <c r="X30" i="8"/>
  <c r="W30" i="8"/>
  <c r="V30" i="8"/>
  <c r="P30" i="8"/>
  <c r="L30" i="8"/>
  <c r="X29" i="8"/>
  <c r="W29" i="8"/>
  <c r="V29" i="8"/>
  <c r="P29" i="8"/>
  <c r="L29" i="8"/>
  <c r="X28" i="8"/>
  <c r="W28" i="8"/>
  <c r="V28" i="8"/>
  <c r="P28" i="8"/>
  <c r="L28" i="8"/>
  <c r="X27" i="8"/>
  <c r="W27" i="8"/>
  <c r="V27" i="8"/>
  <c r="P27" i="8"/>
  <c r="L27" i="8"/>
  <c r="D27" i="8"/>
  <c r="X26" i="8"/>
  <c r="W26" i="8"/>
  <c r="V26" i="8"/>
  <c r="P26" i="8"/>
  <c r="L26" i="8"/>
  <c r="X25" i="8"/>
  <c r="W25" i="8"/>
  <c r="V25" i="8"/>
  <c r="P25" i="8"/>
  <c r="L25" i="8"/>
  <c r="X24" i="8"/>
  <c r="W24" i="8"/>
  <c r="V24" i="8"/>
  <c r="P24" i="8"/>
  <c r="L24" i="8"/>
  <c r="F24" i="8"/>
  <c r="D24" i="8"/>
  <c r="X23" i="8"/>
  <c r="W23" i="8"/>
  <c r="V23" i="8"/>
  <c r="P23" i="8"/>
  <c r="L23" i="8"/>
  <c r="F23" i="8"/>
  <c r="D23" i="8"/>
  <c r="X22" i="8"/>
  <c r="W22" i="8"/>
  <c r="V22" i="8"/>
  <c r="P22" i="8"/>
  <c r="L22" i="8"/>
  <c r="D22" i="8"/>
  <c r="X21" i="8"/>
  <c r="W21" i="8"/>
  <c r="V21" i="8"/>
  <c r="P21" i="8"/>
  <c r="L21" i="8"/>
  <c r="F21" i="8"/>
  <c r="D21" i="8"/>
  <c r="X20" i="8"/>
  <c r="W20" i="8"/>
  <c r="V20" i="8"/>
  <c r="P20" i="8"/>
  <c r="L20" i="8"/>
  <c r="F20" i="8"/>
  <c r="D20" i="8"/>
  <c r="X19" i="8"/>
  <c r="W19" i="8"/>
  <c r="V19" i="8"/>
  <c r="Q19" i="8"/>
  <c r="P19" i="8"/>
  <c r="L19" i="8"/>
  <c r="K19" i="8"/>
  <c r="G19" i="8"/>
  <c r="F19" i="8"/>
  <c r="E19" i="8"/>
  <c r="D19" i="8"/>
  <c r="X18" i="8"/>
  <c r="W18" i="8"/>
  <c r="V18" i="8"/>
  <c r="Q18" i="8"/>
  <c r="P18" i="8"/>
  <c r="L18" i="8"/>
  <c r="K18" i="8"/>
  <c r="G18" i="8"/>
  <c r="F18" i="8"/>
  <c r="E18" i="8"/>
  <c r="D18" i="8"/>
  <c r="X17" i="8"/>
  <c r="W17" i="8"/>
  <c r="V17" i="8"/>
  <c r="L17" i="8"/>
  <c r="F17" i="8"/>
  <c r="D17" i="8"/>
  <c r="X16" i="8"/>
  <c r="W16" i="8"/>
  <c r="V16" i="8"/>
  <c r="P16" i="8"/>
  <c r="L16" i="8"/>
  <c r="F16" i="8"/>
  <c r="D16" i="8"/>
  <c r="X15" i="8"/>
  <c r="W15" i="8"/>
  <c r="V15" i="8"/>
  <c r="Q15" i="8"/>
  <c r="P15" i="8"/>
  <c r="L15" i="8"/>
  <c r="F15" i="8"/>
  <c r="D15" i="8"/>
  <c r="X14" i="8"/>
  <c r="W14" i="8"/>
  <c r="T14" i="8"/>
  <c r="S14" i="8"/>
  <c r="R14" i="8"/>
  <c r="Q14" i="8"/>
  <c r="P14" i="8"/>
  <c r="L14" i="8"/>
  <c r="K14" i="8"/>
  <c r="G14" i="8"/>
  <c r="F14" i="8"/>
  <c r="E14" i="8"/>
  <c r="D14" i="8"/>
  <c r="X13" i="8"/>
  <c r="W13" i="8"/>
  <c r="S13" i="8"/>
  <c r="R13" i="8"/>
  <c r="Q13" i="8"/>
  <c r="P13" i="8"/>
  <c r="O13" i="8"/>
  <c r="N13" i="8"/>
  <c r="M13" i="8"/>
  <c r="L13" i="8"/>
  <c r="K13" i="8"/>
  <c r="G13" i="8"/>
  <c r="F13" i="8"/>
  <c r="E13" i="8"/>
  <c r="D13" i="8"/>
  <c r="Y12" i="8"/>
  <c r="X12" i="8"/>
  <c r="W12" i="8"/>
  <c r="Q12" i="8"/>
  <c r="P12" i="8"/>
  <c r="L12" i="8"/>
  <c r="K12" i="8"/>
  <c r="G12" i="8"/>
  <c r="F12" i="8"/>
  <c r="E12" i="8"/>
  <c r="D12" i="8"/>
  <c r="X2" i="8"/>
  <c r="A3" i="8" l="1"/>
</calcChain>
</file>

<file path=xl/sharedStrings.xml><?xml version="1.0" encoding="utf-8"?>
<sst xmlns="http://schemas.openxmlformats.org/spreadsheetml/2006/main" count="2917" uniqueCount="1181">
  <si>
    <t>Đơn vị: Triệu đồng</t>
  </si>
  <si>
    <t>STT</t>
  </si>
  <si>
    <t>Danh mục dự án</t>
  </si>
  <si>
    <t>Quyết định đầu tư</t>
  </si>
  <si>
    <t>Kế hoạch đầu tư trung hạn vốn NSTW giai đoạn 2021-2025</t>
  </si>
  <si>
    <t>Kế hoạch vốn năm 2024</t>
  </si>
  <si>
    <t>Ghi chú</t>
  </si>
  <si>
    <t>Số quyết định, nghị quyết; ngày, tháng, năm ban hành</t>
  </si>
  <si>
    <t xml:space="preserve">TMĐT </t>
  </si>
  <si>
    <t>Giai đoạn 2021-2025</t>
  </si>
  <si>
    <t>Trong đó: đã giao kế hoạch các năm 2021, 2022, 2023</t>
  </si>
  <si>
    <t>Tổng số (tất cả các nguồn vốn)</t>
  </si>
  <si>
    <t>Trong đó: NSTW</t>
  </si>
  <si>
    <t>Trong đó: vốn NSTW</t>
  </si>
  <si>
    <t xml:space="preserve">Trong đó: </t>
  </si>
  <si>
    <t>Tổng số</t>
  </si>
  <si>
    <t>Trong đó</t>
  </si>
  <si>
    <t>Vốn NSTW</t>
  </si>
  <si>
    <t>Thu hồi các khoản vốn ứng trước</t>
  </si>
  <si>
    <t>Thanh toán nợ XDCB</t>
  </si>
  <si>
    <t>Chuẩn bị đầu tư\</t>
  </si>
  <si>
    <t>Chuẩn bị đầu tư</t>
  </si>
  <si>
    <t>Dự án ổn định dân cư phát trển kinh tế - xã hội vùng tái định cư thủy điện Sơn La, tỉnh Điện Biên</t>
  </si>
  <si>
    <t>Số 93/NQ-HĐND ngày 16/6/2022 của HĐND tỉnh</t>
  </si>
  <si>
    <t>chưa pbo</t>
  </si>
  <si>
    <t>I</t>
  </si>
  <si>
    <t>VÙNG TÁI ĐỊNH CƯ THÀNH PHỐ ĐIỆN BIÊN PHỦ</t>
  </si>
  <si>
    <t>I.2</t>
  </si>
  <si>
    <t>Hợp phần 2: ĐẦU TƯ  CƠ SỞ HẠ TẦNG</t>
  </si>
  <si>
    <t xml:space="preserve">Mương tiêu thoát nước khu TĐC đoạn từ hồ điều  hòa Noong Bua (sau bệnh viện tỉnh) đến cầu DC6 </t>
  </si>
  <si>
    <t>Số 1886/QĐ-UBND ngày 11/10/2022</t>
  </si>
  <si>
    <t>Đường từ ngã ba bệnh viện đến ngã tư tà lèng (bổ sung đoạn từ N2 đến N20)</t>
  </si>
  <si>
    <t xml:space="preserve"> Số 984/QĐ-UBND 16/06/2023</t>
  </si>
  <si>
    <t>Trụ sở phố (nhà văn hoá)</t>
  </si>
  <si>
    <t>Dự án đang được SXD thẩm định dự kiến phê duyệt trước 10/11/2023</t>
  </si>
  <si>
    <t>II</t>
  </si>
  <si>
    <t>VÙNG TÁI ĐỊNH CƯ THỊ XÃ MƯỜNG LAY</t>
  </si>
  <si>
    <t>II.2</t>
  </si>
  <si>
    <t>Hợp phần 2: ĐẦU TƯ CƠ SỞ HẠ TẦNG</t>
  </si>
  <si>
    <t>Đường giao thông nội thị các khu thị xã Mường Lay (khu TĐC Đồi Cao, Cơ Khí, Chi Luông, Nậm Cản thuộc dự án san nền GT,TN, kè các Khu tái định cư TXML)</t>
  </si>
  <si>
    <t>Số 2107/QĐ-UBND ngày 15/11/2022</t>
  </si>
  <si>
    <t xml:space="preserve">- Giảm theo nhu cầu thực tế giải ngân
</t>
  </si>
  <si>
    <t>Thủy lợi bản Đớ, phường Na Lay</t>
  </si>
  <si>
    <t>Số 1948/QĐ-UBND ngày 19/10/2022</t>
  </si>
  <si>
    <t>Thủy lợi Nậm Cản phường Na Lay</t>
  </si>
  <si>
    <t>Số 2153/QĐ-UBND ngày 23/11/2022</t>
  </si>
  <si>
    <t>- Giảm theo nhu cầu thực tế giải ngân
'- Điều chỉnh Kế hoạch vốn trung hạn theo TMĐT của dự án được phê duyệt</t>
  </si>
  <si>
    <t>Thủy lợi bản Mo, xã Lay Nưa</t>
  </si>
  <si>
    <t>Số 890/QĐ-UBND ngày 11/05/2022</t>
  </si>
  <si>
    <t xml:space="preserve"> Thủy lợi Huổi Luân, xã Lay Nưa</t>
  </si>
  <si>
    <t>Số 893/QĐ-UBND ngày 11/05/2022</t>
  </si>
  <si>
    <t>- Giảm theo nhu cầu thực tế giải ngân</t>
  </si>
  <si>
    <t>Thủy lợi Na Tung (giai đoạn 1), xã Lay Nưa</t>
  </si>
  <si>
    <t>Số 2071/QĐ-UBND ngày 10/11/2022</t>
  </si>
  <si>
    <t>Thủy lợi Tạo Sen, xã Lay Nưa</t>
  </si>
  <si>
    <t>Số 2072/QĐ-UBND ngày 10/11/2022</t>
  </si>
  <si>
    <t>Kênh mương bản Ổ, xã Lay Nưa</t>
  </si>
  <si>
    <t>Số 623/QĐ-UBND ngày 08/04/2022</t>
  </si>
  <si>
    <t>Mương dẫn nước bản Na Ka, xã Lay Nưa</t>
  </si>
  <si>
    <t>Số 2145/QĐ-UBND ngày 22/11/2022</t>
  </si>
  <si>
    <t>Hệ thống thoát nước bẩn vệ sinh môi trường phường Sông Đà</t>
  </si>
  <si>
    <t>Số 2100/QĐ-UBND ngày 14/11/2022</t>
  </si>
  <si>
    <t>- Điều chỉnh Kế hoạch vốn trung hạn theo TMĐT của dự án được phê duyệt</t>
  </si>
  <si>
    <t>Hệ thống thoát nước vệ sinh môi trường phường Na Lay</t>
  </si>
  <si>
    <t>Số 2048/QĐ-UBND ngày 08/11/2022</t>
  </si>
  <si>
    <t>Hệ thống thoát nước bẩn vệ sinh môi trường phường Na Lay</t>
  </si>
  <si>
    <t>Số 2103/QĐ-UBND ngày 14/11/2022</t>
  </si>
  <si>
    <t>Xây dựng tôn tạo di tích khu nghỉ mát Pú Vạt (Pú Vạp) - đường giao thông Đồi Cao - Pú Vạt (Pú Vạp) - Nậm Cản</t>
  </si>
  <si>
    <t>III</t>
  </si>
  <si>
    <t>VÙNG TÁI ĐỊNH CƯ HUYỆN MƯỜNG NHÉ</t>
  </si>
  <si>
    <t>Giao thông thoát nước cụm dân cư số 2 (bản Nậm San 1) điểm tái định cư Nậm San, xã Mường Nhé</t>
  </si>
  <si>
    <t>Số 694/QĐ-UBND ngày 11/5/2021</t>
  </si>
  <si>
    <t>Đường ra khu sản xuất, bản Nậm San, xã Mường Nhé</t>
  </si>
  <si>
    <t xml:space="preserve">Số 700/QĐ-UBND ngày 11/5/2021 </t>
  </si>
  <si>
    <t>Hệ thống thủy lợi Nậm San, bản Nậm San, xã Mường Nhé</t>
  </si>
  <si>
    <t>Số 815/QĐ-UBND ngày 27/5/2021</t>
  </si>
  <si>
    <t>Cấp nước sinh hoạt cụm dân cư số 2, xã Mường Nhé</t>
  </si>
  <si>
    <t xml:space="preserve">Số 814/QĐ-UBND ngày 27/5/2021 </t>
  </si>
  <si>
    <t>IV</t>
  </si>
  <si>
    <t>VÙNG TÁI ĐỊNH CƯ HUYỆN MƯỜNG CHÀ</t>
  </si>
  <si>
    <t>IV.2</t>
  </si>
  <si>
    <t>Thuỷ lợi bản Háng Mò Lừ</t>
  </si>
  <si>
    <t>Số 821/QĐ-UBND ngày 27/5/2021</t>
  </si>
  <si>
    <t>Giảm theo nhu cầu thực tế giải ngân</t>
  </si>
  <si>
    <t>Cấp nước sinh hoạt bản Háng Mò Lừ</t>
  </si>
  <si>
    <t>Số 817/QĐ-UBND ngày 27/5/2021</t>
  </si>
  <si>
    <t>V</t>
  </si>
  <si>
    <t>VÙNG TÁI ĐỊNH CƯ HUYỆN NẬM PỒ</t>
  </si>
  <si>
    <t>V.2</t>
  </si>
  <si>
    <t>Nâng cấp, hoàn thiện đường nội bộ khu tái định cư, xã Si Pa Phìn</t>
  </si>
  <si>
    <t>Số 746/QĐ-UBND ngày 19/5/2021</t>
  </si>
  <si>
    <t>Đường vào khu tái định cư, xã Si Pa Phìn</t>
  </si>
  <si>
    <t>Số 631/QĐ-UBND ngày 29/4/2021</t>
  </si>
  <si>
    <t>Nâng cấp mặt cầu treo Tân Phong, xã Si Pa Phìn</t>
  </si>
  <si>
    <t>Số 251/QĐ-UBND ngày 20/02/2023</t>
  </si>
  <si>
    <t>Cầu treo dân sinh Tân Phong 1, xã Si Pa Phìn</t>
  </si>
  <si>
    <t>số 250/QĐ-UBND ngày 20/02/2023</t>
  </si>
  <si>
    <t>Sửa chữa thuỷ nông Nậm Chim, xã Si Pa Phìn</t>
  </si>
  <si>
    <t>Số 772/QĐ-UBND ngày 24/5/2021</t>
  </si>
  <si>
    <t>Cấp nước sinh hoạt bản Tân Lập, xã Si Pa Phìn</t>
  </si>
  <si>
    <t>Số 812/QĐ-UBND ngày 27/5/2021</t>
  </si>
  <si>
    <t>Đường liên bản Vân Hồ - Long Dạo - Háng Dúng - Sân Bay, xã Si Pa Phìn, vùng tái định cư huyện Nậm Pồ</t>
  </si>
  <si>
    <t>Số 558/QĐ-UBND ngày 16/4/2021</t>
  </si>
  <si>
    <t>Thuỷ lợi bản Chế Nhù xã Si Pa Phìn, vùng tái định cư huyện Nậm Pồ</t>
  </si>
  <si>
    <t>Số 819/QĐ-UBND ngày 27/5/2021</t>
  </si>
  <si>
    <t>Cấp nước sinh hoạt xã Si Pa Phìn</t>
  </si>
  <si>
    <t>Số 811/QĐ-UBND ngày 27/5/2021</t>
  </si>
  <si>
    <t>Cấp nước sinh hoạt bản Vân Hồ, xã Si Pa Phìn</t>
  </si>
  <si>
    <t>Số 407/QĐ-UBND ngày 03/3/2022</t>
  </si>
  <si>
    <t>VI</t>
  </si>
  <si>
    <t>VÙNG TÁI ĐỊNH CƯ HUYỆN TỦA CHÙA</t>
  </si>
  <si>
    <t>Hợp phần 1: ĐẦU TƯ CƠ SỞ HẠ TẦNG</t>
  </si>
  <si>
    <t>Đường giao thông khu tái định cư Huổi lực, thị trấn Tủa Chùa</t>
  </si>
  <si>
    <t>Số 2104/QĐ-UBND ngày 14/11/2022</t>
  </si>
  <si>
    <t>Đường sản xuất điểm dân cư Huổi Trẳng (Đường ra khu sản xuất Huổi Trẳng), xã Tủa Thàng</t>
  </si>
  <si>
    <t>Số 892/QĐ-UBND ngày 11/5/2022</t>
  </si>
  <si>
    <t>Đường giao thông nội bản Khu tái định cư Tà Huổi Tráng - Tà Si Láng, xã Tủa Thàng</t>
  </si>
  <si>
    <t>Số 2021/QĐ-UBND ngày 03/11/2022</t>
  </si>
  <si>
    <t>Đường giao thông nội bản khu tái định cư Huổi Lóng, xã Huổi Só</t>
  </si>
  <si>
    <t>Số 1887/QĐ-UBND ngày 11/10/2022</t>
  </si>
  <si>
    <t>Đường Đề Chu - Tủa Thàng, xã Tủa Thàng</t>
  </si>
  <si>
    <t>Số 2166/QĐ-UBND ngày 25/111/2022</t>
  </si>
  <si>
    <t>Đường Tà Si Láng - Pắc Na, xã Tủa Thàng</t>
  </si>
  <si>
    <t>Số 592/QĐ-UBND ngày 23/4/2021</t>
  </si>
  <si>
    <t>Đường UBND xã Huổi Só - khu TĐC Huổi Lóng, xã Huổi Só</t>
  </si>
  <si>
    <t>Số 2167/QĐ-UBND ngày 25/111/2022</t>
  </si>
  <si>
    <t>Thuỷ lợi Huổi Trẳng, xã Tủa Thàng</t>
  </si>
  <si>
    <t>Số 813/QĐ-UBND ngày 27/5/2021</t>
  </si>
  <si>
    <t>Cấp nước sinh hoạt điểm tái định cư Tà Si Láng, xã Tủa Thàng</t>
  </si>
  <si>
    <t>Số 759/QĐ-UBND ngày 20/5/2021</t>
  </si>
  <si>
    <t>Cấp nước sinh hoạt điểm dân cư số 4, xã Tủa Thàng</t>
  </si>
  <si>
    <t>Số 2199/QĐ-UBND ngày 30/11/2022</t>
  </si>
  <si>
    <t>Đường giao thông Tả Phìn - Huổi Só - Sông Đà</t>
  </si>
  <si>
    <t>Số 2168/QĐ-UBND ngày 25/11/2022</t>
  </si>
  <si>
    <t>Đường giao thông Huổi Só - Háng Pàng - Páo Tỉnh Làng xã Tả Sìn Thàng</t>
  </si>
  <si>
    <t>Số 2170/QĐ-UBND ngày 25/11/2022</t>
  </si>
  <si>
    <t>Đường giao thông Huổi Lóng đến thôn Huổi Ca, xã Huổi Só</t>
  </si>
  <si>
    <t>Số 894/QĐ-UBND ngày 11/5/2022</t>
  </si>
  <si>
    <t>Đường sản xuất cụm dân cư Tà Si Láng, xã Tủa Thàng</t>
  </si>
  <si>
    <t>Số 891/QĐ-UBND ngày 11/5/2022</t>
  </si>
  <si>
    <t>Thủy lợi  bản Làng Giang , xã Sín Chải</t>
  </si>
  <si>
    <t>Số 737/QĐ-UBND ngày 17/5/2021</t>
  </si>
  <si>
    <t>Cấp nước sinh hoạt cụm Pa Phông thuộc khu tái định cư Huổi Lóng, xã Huổi Só</t>
  </si>
  <si>
    <t>Số 693/QĐ-UBND ngày 11/5/2021</t>
  </si>
  <si>
    <t>Cấp nước sinh hoạt thôn Huổi Ca thuộc khu tái định cư Huổi Lóng, xã Huổi Só</t>
  </si>
  <si>
    <t>Số 820/QĐ-UBND ngày 27/5/2021</t>
  </si>
  <si>
    <t>Cấp nước sinh hoạt  điểm bản Làng Giang, xã Sín Chải</t>
  </si>
  <si>
    <t>Số 738/QĐ-UBND ngày 17/5/2021</t>
  </si>
  <si>
    <t>Biểu số 6</t>
  </si>
  <si>
    <t>CHI TIẾT TÌNH HÌNH THỰC HIỆN KẾ HOẠCH ĐẦU TƯ VỐN CHƯƠNG TRÌNH MTQG PHÁT TRIỂN KINH TẾ XÃ HỘI VÙNG ĐỒNG BÀO DÂN TỘC THIỂU SỐ VÀ MIỀN NÚI NĂM 2023 VÀ DỰ KIẾN KẾ HOẠCH NĂM 2024</t>
  </si>
  <si>
    <t>TT</t>
  </si>
  <si>
    <t>Dự kiến tiếp chi hoàn thành sau năm 2024</t>
  </si>
  <si>
    <t>Thời gian thực hiện</t>
  </si>
  <si>
    <t>Năng lực thiết kế</t>
  </si>
  <si>
    <t xml:space="preserve">Quyết định đầu tư </t>
  </si>
  <si>
    <t>Năm 2023</t>
  </si>
  <si>
    <t>Đã bố trí vốn đến hết KH năm 2023</t>
  </si>
  <si>
    <t>KH đầu tư trung hạn vốn NSTW giai đoạn 2021-2025</t>
  </si>
  <si>
    <t>Dự kiến kế hoạch vốn NSTW 2024</t>
  </si>
  <si>
    <t>Hoàn thành năm 2024</t>
  </si>
  <si>
    <t>khởi công mới 2024</t>
  </si>
  <si>
    <t>Số QĐ; ngày, tháng, năm ban hành</t>
  </si>
  <si>
    <t>trong đó</t>
  </si>
  <si>
    <t>Kế hoạch</t>
  </si>
  <si>
    <t>Giải ngân từ 1/1/2023 đến 31/10/2023</t>
  </si>
  <si>
    <t>Ước giải ngân từ 1/1/2023 đến 31/01/2024</t>
  </si>
  <si>
    <t>Trong đó: Vốn NSTW</t>
  </si>
  <si>
    <t>Năm 2022</t>
  </si>
  <si>
    <t>Trong đó: đã giao kế hoạch các năm 2021, 2022,2023</t>
  </si>
  <si>
    <t>Trong đó:</t>
  </si>
  <si>
    <t>KH vốn giao</t>
  </si>
  <si>
    <t>Giải ngân</t>
  </si>
  <si>
    <t>Trong đó: KH vốn 2022 được kéo dài sang năm 2023</t>
  </si>
  <si>
    <t>Giải ngân KH vốn 2022 trong năm KH</t>
  </si>
  <si>
    <t>Giải ngân KH vốn 2022 kéo dài sang năm 2023</t>
  </si>
  <si>
    <t>B</t>
  </si>
  <si>
    <t>CHƯƠNG TRÌNH MTQG PHÁT TRIỂN KTXH VÙNG ĐỒNG BÀO DÂN TỘC THIỂU SỐ VÀ MIỀN NÚI</t>
  </si>
  <si>
    <t>B1</t>
  </si>
  <si>
    <t>ĐƠN VỊ CẤP TỈNH</t>
  </si>
  <si>
    <t>B1.2</t>
  </si>
  <si>
    <t>SỞ GIÁO DỤC VÀ ĐÀO TẠO</t>
  </si>
  <si>
    <t>DỰ ÁN  5: Phát triển giáo dục đào tạo nâng cao chất lượng nguồn nhân lực</t>
  </si>
  <si>
    <t>a)</t>
  </si>
  <si>
    <t>Dự án dự kiến hoàn thành năm 2024</t>
  </si>
  <si>
    <t>2</t>
  </si>
  <si>
    <t>Bổ sung cơ sở vật chất trường PTDTNT huyện Mường Chà.</t>
  </si>
  <si>
    <t>Quyết định số 1650 QĐ-UBND ngày  08/9/2021</t>
  </si>
  <si>
    <t>B1.3</t>
  </si>
  <si>
    <t>SỞ VĂN HÓA THỂ THAO VÀ DU LỊCH</t>
  </si>
  <si>
    <t>Dự án khởi công mới năm 2024</t>
  </si>
  <si>
    <t>Dự án hỗ trợ đầu tư xây dựng điểm đến du lịch tiêu biểu.</t>
  </si>
  <si>
    <t>Dự án hỗ trợ tu bổ, tôn tạo, chống xuống cấp di tích quốc gia có giá trị tiêu biểu của các dân tộc thiểu số</t>
  </si>
  <si>
    <t>B1.4</t>
  </si>
  <si>
    <t>BAN DÂN TỘC TỈNH</t>
  </si>
  <si>
    <t>1</t>
  </si>
  <si>
    <t>Nhà sinh hoạt cộng đồng bản Púng Bon, xã Pa Thơm, huyện Điện Biên</t>
  </si>
  <si>
    <t xml:space="preserve">Quyết định số 1480/QĐ-UBND ngày 12/9/2023 </t>
  </si>
  <si>
    <t>B1.5</t>
  </si>
  <si>
    <t>SỞ THÔNG TIN VÀ TRUYỀN THÔNG</t>
  </si>
  <si>
    <t>DỰ ÁN 10: Truyền thông, tuyên truyền, vận động trong vùng đồng bào dân tộc thiểu số và miền núi, Kiểm tra, giám sát đánh giá việc tổ chức thực hiện Chương trình</t>
  </si>
  <si>
    <t>Hệ thống ứng dụng Công nghệ thông tin cấp xã của cấp huyện</t>
  </si>
  <si>
    <t>B2</t>
  </si>
  <si>
    <t>ĐƠN VỊ CẤP HUYỆN</t>
  </si>
  <si>
    <t>B2.1</t>
  </si>
  <si>
    <t>THÀNH PHỐ ĐIỆN BIÊN PHỦ</t>
  </si>
  <si>
    <t>DỰ ÁN 1: Giải quyết tình trạng thiếu đất ở, nhà ở, đất sản xuất, nước sinh hoạt</t>
  </si>
  <si>
    <t>Nước sinh hoạt tập trung</t>
  </si>
  <si>
    <t>*</t>
  </si>
  <si>
    <t>Công trình nước sạch bản Tà Lèng xã Thanh Minh</t>
  </si>
  <si>
    <t>Nước sinh hoạt Bản Huổi Hẹ, Nà Ngám 1, 2, xã Nà Nhạn</t>
  </si>
  <si>
    <t>b)</t>
  </si>
  <si>
    <t xml:space="preserve">Hỗ trợ đất ở, nhà ở, đất sản xuất </t>
  </si>
  <si>
    <t>DỰ ÁN 4: Đầu tư cơ sở hạ tầng thiết yếu, phục vụ sản xuất, đời sống trong vùng đồng bào dân tộc thiểu số và miền núi và các đơn vị sự nghiệp công của lĩnh vực dân tộc</t>
  </si>
  <si>
    <t>III.1</t>
  </si>
  <si>
    <t>Đầu tư CSHT</t>
  </si>
  <si>
    <t>Kiên cố phai, kênh mương thủy lợi Na Đông, xã Pá Khoang</t>
  </si>
  <si>
    <t>Đường bê tông bản Hả, xã Pá Khoang</t>
  </si>
  <si>
    <t>Đường nội bản Co cượm, xã Pá Khoang</t>
  </si>
  <si>
    <t>Đường nội đồng bản Co Muông - Nghịu, xã Pá Khoang</t>
  </si>
  <si>
    <t>Đường giao thông bản Nghịu, xã Pá Khoang</t>
  </si>
  <si>
    <t>Xây dựng cầu, đường vào trường tiểu học số 01 và trường mầm non số 01 bản Xôm xã Pá Khoang</t>
  </si>
  <si>
    <t>Đường bê tông nội bản Nà Pen 2, xã Nà Nhạn</t>
  </si>
  <si>
    <t>Bổ sung, nâng cấpTrường Tiểu học số 2 Pá Khoang xã Pá Khoang</t>
  </si>
  <si>
    <t>Quyết định số 3390/QĐ- UBND  ngày 31/12/2021</t>
  </si>
  <si>
    <t>Bổ sung, nâng cấp Trường THCS Võ Nguyên Giáp xã Pá Khoang</t>
  </si>
  <si>
    <t>Quyết định số 3389/QĐ- UBND  ngày 31/12/2021</t>
  </si>
  <si>
    <t>3</t>
  </si>
  <si>
    <t>Bổ sung, nâng cấp Trường THCS xã Nà Tấu</t>
  </si>
  <si>
    <t>Quyết định số 3206/QĐ- UBND  ngày 10/12/2021</t>
  </si>
  <si>
    <t>4</t>
  </si>
  <si>
    <t>Bổ sung, nâng cấp Trường THCS Nà Nhạn xã Nà Nhạn</t>
  </si>
  <si>
    <t>Quyết định số 3204/QĐ- UBND  ngày 10/12/2021</t>
  </si>
  <si>
    <t>5</t>
  </si>
  <si>
    <t>Bổ sung, nâng cấpTrường Tiểu học số 2 Nà Nhạn xã Nà Nhạn</t>
  </si>
  <si>
    <t>Quyết định số 3391/QĐ- UBND  ngày 31/12/2021</t>
  </si>
  <si>
    <t>6</t>
  </si>
  <si>
    <t>Bổ sung, nâng cấp Trường Tiểu học Tà Cáng xã Nà Tấu</t>
  </si>
  <si>
    <t>Quyết định số 3203/QĐ- UBND  ngày 10/12/2021</t>
  </si>
  <si>
    <t>7</t>
  </si>
  <si>
    <t>Bổ sung, nâng cấp Trường Tiểu học Võ Nguyên Giáp xã Mường Phăng</t>
  </si>
  <si>
    <t>Quyết định số 3207/QĐ- UBND  ngày 10/12/2021</t>
  </si>
  <si>
    <t>8</t>
  </si>
  <si>
    <t>Bổ sung, nâng cấp Trường Tiểu học Mường Phăng xã Mường Phăng</t>
  </si>
  <si>
    <t>Quyết định số 3205/QĐ- UBND  ngày 10/12/2021</t>
  </si>
  <si>
    <t>DỰ ÁN 6: Bảo tồn phát huy giá trị văn hóa truyền thống tốt đẹp của các dân tộc thiểu số gắn với phát triển du lịch</t>
  </si>
  <si>
    <t>Dự án  khởi công mới năm 2024</t>
  </si>
  <si>
    <t>Dự án CSHT Bảo tồn phát huy giá trị văn hóa truyền thống tốt đẹp của các dân tộc thiểu số gắn với phát triển du lịch</t>
  </si>
  <si>
    <t>B2.2</t>
  </si>
  <si>
    <t>HUYỆN ĐIỆN BIÊN</t>
  </si>
  <si>
    <t>Nước sinh hoạt bản Pom Khoang, xã Thanh Nưa</t>
  </si>
  <si>
    <t>Số 393/QĐ-UBND ngày 24/3/2023</t>
  </si>
  <si>
    <t>DỰ ÁN 2: Quy hoạch, sắp xếp, bố trí ổn định dân cư ở những nơi cần thiết</t>
  </si>
  <si>
    <t>Dự án bố trí ổn định dân cư vùng thiên tai bản Pa Xa Xá</t>
  </si>
  <si>
    <t>Số 396/QĐ-UBND ngày 24/3/2023</t>
  </si>
  <si>
    <t>San nền, đầu tư cơ sở hạ tầng địa điểm mới bản Hổi Moi xã Pa Thơm</t>
  </si>
  <si>
    <t>Số 397/QĐUBND, ngày 24/3/2023</t>
  </si>
  <si>
    <t>Đường từ bản Hẹ 1 đến Bản Na Côm xã Hẹ Muông</t>
  </si>
  <si>
    <t>Số 400/QĐUBND, ngày 24/3/2023</t>
  </si>
  <si>
    <t>Cấp điện tổng thể bản Pa Xa Xá xã Pa Thơm</t>
  </si>
  <si>
    <t>Đường giao thông nội bản Pa Xa Xá xã Pa Thơm</t>
  </si>
  <si>
    <t>Nhà văn hóa + các công trình phụ trợ bản Pa Xa Xá xã Pa Thơm</t>
  </si>
  <si>
    <t>Nước sinh hoạt bản Pa Xa Xá xã Pa Thơm</t>
  </si>
  <si>
    <t>Cấp điện tổng thể bản Xa Cuông xã Pa Thơm</t>
  </si>
  <si>
    <t>Thủy lợi Tía Chà Nềnh, Thủy lợi Huổi Pha Cư, Thủy lợi Huổi Kho Gia  bản Sơn Tống, Thủy lợi Huổi Chanh, xã Na Tông</t>
  </si>
  <si>
    <t xml:space="preserve">Cầu BTCT giữa bản Na Chén xã Mường Lói </t>
  </si>
  <si>
    <t xml:space="preserve">Cầu BTCT, cầu tràn BTCT bản Huổi Không, bản Co Đứa, bản Huổi Chon xã Mường Lói </t>
  </si>
  <si>
    <t>9</t>
  </si>
  <si>
    <t>Làm máng tiêu thoát nước dọc hai bên bờ đường từ nhà ông Chính đến nhà ông Muôn bản Lún xã Noong Luống</t>
  </si>
  <si>
    <t>10</t>
  </si>
  <si>
    <t>Đường nội đồng đoạn từ sân bóng đến ruộng nhà ông Dân bản Ban xã Sam Mứn</t>
  </si>
  <si>
    <t>11</t>
  </si>
  <si>
    <t>Nâng cấp tuyến mương nước đoạn từ nhà ông Hóa đến ao nhà ông Thưởng bản Na Lao xã Sam Mứn</t>
  </si>
  <si>
    <t>12</t>
  </si>
  <si>
    <t>Đường nội đồng, đường nghĩa trang bản Na Lao, xã Sam Mứn</t>
  </si>
  <si>
    <t>13</t>
  </si>
  <si>
    <t>Đường nội thôn bản, bản Phiêng Ban xã Thanh An</t>
  </si>
  <si>
    <t>14</t>
  </si>
  <si>
    <t>Đường giao thông nội bản Nà Ten, Nà Hý, Bản Tâu, bản Xá Nhù, bản Sáng xã Hua Thanh</t>
  </si>
  <si>
    <t>15</t>
  </si>
  <si>
    <t>Đường nội thôn bản Hồi Hương, Khon Kén xã Mường Nhà</t>
  </si>
  <si>
    <t>16</t>
  </si>
  <si>
    <t>Đường đi nghĩa trang bản Pá Bông xã Núa Ngam</t>
  </si>
  <si>
    <t>17</t>
  </si>
  <si>
    <t>Đường bê tông nội bản On xã Noong Luống</t>
  </si>
  <si>
    <t>18</t>
  </si>
  <si>
    <t>Đường giao thông từ ngã 3 Tin Lán-Huổi Hua lên đầu bản Tin Lán xã Núa Ngam</t>
  </si>
  <si>
    <t>19</t>
  </si>
  <si>
    <t>Đường nội thôn bản, bản Cha xã Thanh An</t>
  </si>
  <si>
    <t>Các dự án dự kiến khởi công mới năm 2024</t>
  </si>
  <si>
    <t>Trường PTDTBT TH  xã Mường Pồn</t>
  </si>
  <si>
    <t>Trường PTDTBT TH  xã Hẹ Muông</t>
  </si>
  <si>
    <t>Trường PTDTBT TH số 1 xã Mường Nhà</t>
  </si>
  <si>
    <t>DỰ ÁN 9: Đầu tư phát triển nhóm dân tộc rất ít người, nhóm dân tộc còn nhiều khó khăn</t>
  </si>
  <si>
    <t>Điện Sinh hoat bản Huổi Moi xã Pa Thơm huyện Điện Biên</t>
  </si>
  <si>
    <t>Quyết định số 1870 QĐ-UBND ngày 15/10/2021</t>
  </si>
  <si>
    <t>B2.3</t>
  </si>
  <si>
    <t>HUYỆN TUẦN GIÁO</t>
  </si>
  <si>
    <t>Dự án dự kến hoàn thành năm 2024</t>
  </si>
  <si>
    <t>NSH trung tâm  xã Pú Xi mới</t>
  </si>
  <si>
    <t>Số 191/QĐ-UBND ngày 07/11/2022</t>
  </si>
  <si>
    <t>NHS bản Ten Hon + Thẩm Nậm xã Tênh Phông</t>
  </si>
  <si>
    <t>Số 153/QĐ-UBND ngày 05/10/2022</t>
  </si>
  <si>
    <t>Dự án bố trí dân cư vùng có nguy cơ thiên tai đến định cư tại khu Á Lềnh, xã Phình Sáng, huyện Tuần Giáo</t>
  </si>
  <si>
    <t>Số 174/QĐ-UBND ngày 26/10/2022</t>
  </si>
  <si>
    <t>Dự án 3  Phát triển sản xuất nông, lâm nghiệp bền vững, phát huy tiềm năng, thế mạnh của các vùng miền để sản xuất hàng hóa theo chuỗi giá trị</t>
  </si>
  <si>
    <t>KCH kênh nội đồng thủy lợi Chiềng Sinh II</t>
  </si>
  <si>
    <t>136/QĐ-UBND ngày 31/8/2022</t>
  </si>
  <si>
    <t>Đường bản Ly Xôm xã Chiềng Sinh</t>
  </si>
  <si>
    <t>19/QĐ-UBND ngày 12/5/2023</t>
  </si>
  <si>
    <t>Thủy lợi bản Kệt xã Quài Cang</t>
  </si>
  <si>
    <t>Số 194/QĐ-UBND ngày 07/11/2022</t>
  </si>
  <si>
    <t>Trường THCS Quài Nưa</t>
  </si>
  <si>
    <t>20/QĐ-UBND ngày 12/5/2023</t>
  </si>
  <si>
    <t>Đường Huổi khạ - Pú Piến xã Mường Mùn (Giai đoạn 2)</t>
  </si>
  <si>
    <t>Số 179/QĐ-UBND ngày 28/10/2022</t>
  </si>
  <si>
    <t>Đường + Ngầm bản Co Đứa xã Mường Khong</t>
  </si>
  <si>
    <t>Số 196/QĐ-UBND ngày 07/11/2022</t>
  </si>
  <si>
    <t>Đường + ngầm bản Khong Nưa xã Mường Khong</t>
  </si>
  <si>
    <t>Số 178/QĐ-UBND ngày 27/10/2022</t>
  </si>
  <si>
    <t>Đường vào bản Há Dùa xã Tênh Phông (GĐ2)</t>
  </si>
  <si>
    <t>Số 177/QĐ-UBND ngày 27/10/2022</t>
  </si>
  <si>
    <t>Đường bản Nậm Bay xã Nà Tòng</t>
  </si>
  <si>
    <t>21/QĐ-UBND ngày 12/5/2023</t>
  </si>
  <si>
    <t>Dự án dự kiến hoàn thành sau năm 2024</t>
  </si>
  <si>
    <t>Đường từ bản Phiêng Hoa -Á Lềnh, xã Phình Sáng</t>
  </si>
  <si>
    <t>Số 2201a/QĐ-UBND ngày 02/12/2022</t>
  </si>
  <si>
    <t>Đường từ bản Nôm đi bản Hua Nạ</t>
  </si>
  <si>
    <t>Số 180/QĐ-UBND ngày 28/10/2022</t>
  </si>
  <si>
    <t>Đường từ bản Chăn đi bản Hua Chăn xã Chiềng Đông</t>
  </si>
  <si>
    <t>Số 181/QĐ-UBND ngày 31/10/2022</t>
  </si>
  <si>
    <t>Đường từ ngã ba đi Nà Đắng - bản Trạm Củ xã Ta Ma</t>
  </si>
  <si>
    <t>Số 182/QĐ-UBND ngày 31/10/2022</t>
  </si>
  <si>
    <t>Đường từ TT xã Pú Xi - bản Pú Xi 2</t>
  </si>
  <si>
    <t>Số 183/QĐ-UBND ngày 01/11/2022</t>
  </si>
  <si>
    <t>Đường từ bản Hua Mức III  đi bản Thẩm Táng xã Pú Xi (Giai đoạn 1)</t>
  </si>
  <si>
    <t>Số 184/QĐ-UBND ngày 02/11/2022</t>
  </si>
  <si>
    <t>c)</t>
  </si>
  <si>
    <t>Nhà văn hóa xã Chiềng Sinh</t>
  </si>
  <si>
    <t>Nhà văn hóa bản Bông Ban xã Quài Tở</t>
  </si>
  <si>
    <t>Nhà văn hóa xã Pú Nhung</t>
  </si>
  <si>
    <t>Nhà văn hóa bản Muông xã Mường Thín</t>
  </si>
  <si>
    <t>Nhà văn hóa bản Hua Sa B xã Tỏa Tình</t>
  </si>
  <si>
    <t>Điểm trường Mầm non + Tiểu học khu TĐC Á Lềnh xã Phình Sáng</t>
  </si>
  <si>
    <t>Kiên cố hoá các điểm trường Mầm non Pá Tong, Co Phát, Co Muông - trường mầm non Sao Mai</t>
  </si>
  <si>
    <t>Nhà văn hóa xã Nà Tòng</t>
  </si>
  <si>
    <t>Đường bản Huổi Lóng + bãi rác xã Mùn Chung</t>
  </si>
  <si>
    <t>Nhà văn hóa xã Rạng Đông</t>
  </si>
  <si>
    <t>Nhà văn hóa xã Ta Ma</t>
  </si>
  <si>
    <t>Nước sinh hoạt bản Chu Lú</t>
  </si>
  <si>
    <t>Nhà văn hóa xã Pú Xi</t>
  </si>
  <si>
    <t>Đường vào khu dân cư Huổi Máu, xã Mường Khong</t>
  </si>
  <si>
    <t>Trường PTDT BT TH Bình Minh</t>
  </si>
  <si>
    <t>Số 188/QĐ-UBND ngày 07/11/2022</t>
  </si>
  <si>
    <t>Trường PTDTBT  TH Mường Mùn</t>
  </si>
  <si>
    <t>Số 198/QĐ-UBND ngày 07/11/2022</t>
  </si>
  <si>
    <t>Trường PTDTBT THCS Ta Ma</t>
  </si>
  <si>
    <t>Số 187/QĐ-UBND ngày 04/11/2022</t>
  </si>
  <si>
    <t>Trường PTDTBT THCS Phình Sáng</t>
  </si>
  <si>
    <t>Số 186/QĐ-UBND ngày 04/11/2022</t>
  </si>
  <si>
    <t>Trường PTDTBT TH Nà Tòng</t>
  </si>
  <si>
    <t>Số 189/QĐ-UBND ngày 07/11/2022</t>
  </si>
  <si>
    <t>Trường PTDTBT TH Nậm Din</t>
  </si>
  <si>
    <t>Số  185/QĐ-UBND ngày 03/11/2022</t>
  </si>
  <si>
    <t>Dự án cơ sở hạ tầng Bảo tồn phát huy giá trị văn hóa truyền thống tốt đẹp của các dân tộc thiểu số gắn với phát triển du lịch</t>
  </si>
  <si>
    <t>B2.4</t>
  </si>
  <si>
    <t>HUYỆN ĐIỆN BIÊN ĐÔNG</t>
  </si>
  <si>
    <t>Nâng cấp  nước sinh hoạt khu tái định cư UBND xã Pu Nhi</t>
  </si>
  <si>
    <t>NSH bản Giói B xã Luân Giói</t>
  </si>
  <si>
    <t>Dư án dự kiến hoàn thành năm 2024</t>
  </si>
  <si>
    <t>Dự án di chuyển dân bản Tìa Dình xuống bản chua Ta xã Tìa Dình, huyện Điện Biên Đông</t>
  </si>
  <si>
    <t>1435/QĐ-UBND ngày 14/8/2022</t>
  </si>
  <si>
    <t>Dự án bố trí ổn định dân cư vùng thiên tai bản Mường tỉnh A xã Xa Dung, huyện Điện Biên Đông</t>
  </si>
  <si>
    <t>1436/QĐ-UBND ngày 14/8/2022</t>
  </si>
  <si>
    <t>Thủy lợi khu Tìa Sua bản Tà Té xã Nong U</t>
  </si>
  <si>
    <t>2629/QĐ-UBND ngày 21/11/2022</t>
  </si>
  <si>
    <t>Hệ thống điện sinh hoạt các xã Tìa Dình (bản Háng Sua, Na Su, Tào La)</t>
  </si>
  <si>
    <t>2616/QĐ-UBND ngày 18/11/2022</t>
  </si>
  <si>
    <t>Hệ thống điện sinh hoạt bản Huổi Sông xã Háng Lìa</t>
  </si>
  <si>
    <t>2618/QĐ-UBND ngày 18/11/2022</t>
  </si>
  <si>
    <t>Hệ thống điện sinh hoạt các xã Pú Hồng (bản Nậm Ma, Ao Cá, Mường Ten, Tồng Sớ)</t>
  </si>
  <si>
    <t>2617/QĐ-UBND ngày 18/11/2022</t>
  </si>
  <si>
    <t xml:space="preserve">Đường điện bản Huổi Hịa, xã Xa Dung </t>
  </si>
  <si>
    <t>1756/QĐ-UBND ngày 29/9/2023</t>
  </si>
  <si>
    <t xml:space="preserve">Đường điện bản Pú Hồng A, xã Pú Hồng </t>
  </si>
  <si>
    <t>1755/QĐ-UBND ngày 29/9/2023</t>
  </si>
  <si>
    <t>Hệ thống điện sinh hoạt bản Bắng Chộc xã Na Son</t>
  </si>
  <si>
    <t>Nâng cấp đường giao thông bản Lọng Chuông - Ho Cớ xã Na Son</t>
  </si>
  <si>
    <t>Nâng cấp đường giao thông bản Pá Chuông - Lọng Chuông xã Na Son (Giai đoạn 2)</t>
  </si>
  <si>
    <t>Nâng cấp đường giao thông bản Giói A xã Luân Giói đến bản  Háng Lìa A xã Háng Lìa</t>
  </si>
  <si>
    <t>Nâng cấp đường giao thông từ Na Ngua xã Luân Giói - Chiềng En (huyện Sông Mã)</t>
  </si>
  <si>
    <t>Thủy lợi Na Trạ bản Giói B xã Luân Giói</t>
  </si>
  <si>
    <t>Hệ thống điện sinh hoạt bản Phì Cao xã Phình Giàng</t>
  </si>
  <si>
    <t>Đường giao thông Bản Từ Xa B - Bản Trống Sư A xã Phì Nhừ</t>
  </si>
  <si>
    <t>Đường bê tông  bản Tìa Ghênh A- Tìa Ghênh B  xã Keo Lôm</t>
  </si>
  <si>
    <t>Đường bê tông vào khu Pà Lâu bản Xa Vua A xã Phình Giàng</t>
  </si>
  <si>
    <t>Đường bê tông ngã 3 háng Lìa đến bản Tào La (Giai đoạn 2)</t>
  </si>
  <si>
    <t>Nâng cấp đường giao thông Thẩm trẩu - Háng Sông Dưới</t>
  </si>
  <si>
    <t>Thủy lợi Huổi Hưa bản Pá Pao 2 xã Mường Luân</t>
  </si>
  <si>
    <t xml:space="preserve">Đường điện bản Háng Tầu, xã Xa Dung </t>
  </si>
  <si>
    <t>1757/QĐ-UBND ngày 29/9/2023</t>
  </si>
  <si>
    <t>Đường bê tông  bản Từ Xa B xã Phì Nhừ</t>
  </si>
  <si>
    <t>Đường bê tông bản Huổi Hoa A2 xã Keo Lôm</t>
  </si>
  <si>
    <t>Đường bê tông bản Huổi Múa B xã Keo Lôm</t>
  </si>
  <si>
    <t>III.2</t>
  </si>
  <si>
    <t>Cứng hóa đường giao thông đến trung tâm xã</t>
  </si>
  <si>
    <t>Nâng cấp đường giao thông Nà Sản - Mường Tỉnh A,B,C - bản Chóng</t>
  </si>
  <si>
    <t>Quyết định số 223/QĐ-UBND ngày 07/2/2022</t>
  </si>
  <si>
    <t>III.4</t>
  </si>
  <si>
    <t>Xây dựng, cải tạo mạng lưới chợ vùng DTTS&amp;MN</t>
  </si>
  <si>
    <t>Xây mới Chợ Pu Nhi</t>
  </si>
  <si>
    <t>Nâng cấp, bổ sung Trường PTDT bán trú Tiểu học và THCS Tìa Dình, xãTìa Dình</t>
  </si>
  <si>
    <t>Quyết định số 1998/QĐ-UBBD ngày 3/11/2021</t>
  </si>
  <si>
    <t>Nâng cấp, bổ sung Trường PTDTBT Tiểu học Pu Nhi</t>
  </si>
  <si>
    <t>Nâng cấp, bổ sung Trường PTDTBT THCS  Pu Nhi</t>
  </si>
  <si>
    <t>Nâng cấp, bổ sung Trường PTDTBT Tiểu học Luân Giói</t>
  </si>
  <si>
    <t>Nâng cấp, bổ sung Trường PTDTBT TH&amp;THCS Mường Luân</t>
  </si>
  <si>
    <t>Nâng cấp, bổ sung Trường PTDTBT TH&amp;THCS Na Son</t>
  </si>
  <si>
    <t>Nâng cấp, bổ sung Trường PTDTBT THCS  Nong U</t>
  </si>
  <si>
    <t>Nâng cấp, bổ sung Trường PTDTBT Tiểu học Phì Nhừ</t>
  </si>
  <si>
    <t>Nâng cấp, bổ sung Trường PTDTBT Tiểu học Sư Lư</t>
  </si>
  <si>
    <t>Nâng cấp, bổ sung Trường PTDTBT Tiểu học Quang Trung</t>
  </si>
  <si>
    <t>Nâng cấp, bổ sung Trường PTDTBT Tiểu học  Keo Lôm</t>
  </si>
  <si>
    <t>Nâng cấp, bổ sung Trường PTDTBT THCS Keo Lôm</t>
  </si>
  <si>
    <t>B2.5</t>
  </si>
  <si>
    <t>HUYỆN MƯỜNG ẲNG</t>
  </si>
  <si>
    <t>Nước sinh hoạt các bản thuộc trung tâm xã Ẳng Cang</t>
  </si>
  <si>
    <t>Số 4142/QĐ-UBND ngày 09/11/2022</t>
  </si>
  <si>
    <t>Nước sinh hoạt bản Chan II, xã Mường Đăng</t>
  </si>
  <si>
    <t xml:space="preserve">Số 2922/QĐ-UBND ngày 14/07/2022 </t>
  </si>
  <si>
    <t>Nước sinh hoạt trung tâm xã Mường Đăng và các bản lân cận</t>
  </si>
  <si>
    <t xml:space="preserve">Số 4144/QĐ-UBND ngày 09/11/2022 </t>
  </si>
  <si>
    <t>Nước sinh hoạt bản Pơ Mu xã Mường Đăng</t>
  </si>
  <si>
    <t>Sửa chữa nước sinh hoạt bản Pú Cai, xã Ẳng Cang</t>
  </si>
  <si>
    <t>Đường dân sinh bản Mánh Đanh, xã Ẳng Cang</t>
  </si>
  <si>
    <t xml:space="preserve">Số 4145/QĐ-UBND ngày 09/11/2022 </t>
  </si>
  <si>
    <t>Đường nội bản Hồng Sọt, xã Ẳng Cang</t>
  </si>
  <si>
    <t>Đường nội bản Hua Ná, xã Ẳng Cang</t>
  </si>
  <si>
    <t>Thủy lợi bản Hua Nặm, xã Ẳng Cang</t>
  </si>
  <si>
    <t>Kênh nội đồng bản Kéo - bản Bánh, xã Ẳng Cang</t>
  </si>
  <si>
    <t>Nhà Văn hóa bản Huổi Sứa, xã Ẳng Cang</t>
  </si>
  <si>
    <t>Nhà văn hóa bản Mánh Đanh, xã Ẳng Cang</t>
  </si>
  <si>
    <t>Nhà Văn hóa bản Pom Ké + Hua Nguống</t>
  </si>
  <si>
    <t>Đường nội bản Co Có Đường nội bản Co Có (nhánh 1: Từ ngã ba nhà ông Kỹ đường đi xã Nặm Lịch đến nhà ông Nhân; Nhánh 2: Từ nhà ông Hùng đến nhà ông Thư), xã Ẳng Tở</t>
  </si>
  <si>
    <t>Đường liên bản Pá Cha (Ten) nhà ông Họp, xã Ẳng Tở</t>
  </si>
  <si>
    <t>Đường nội bản Huổi Châng, xã Ẳng Tở</t>
  </si>
  <si>
    <t>Đường nội bản Cha Cuông (khu A đi khu B), xã Ẳng Tở</t>
  </si>
  <si>
    <t>Thủy lợi Ná Nhả Sáy, xã Ẳng Tở</t>
  </si>
  <si>
    <t>Nối dài kênh thủy lợi Cha Cuông 1, xã Ẳng Tở</t>
  </si>
  <si>
    <t>Nhà văn hóa bản Co Có, xã Ẳng Tở</t>
  </si>
  <si>
    <t>Nhà văn hóa bản Huổi Hỏm, xã Ẳng Tở</t>
  </si>
  <si>
    <t>Nhà văn hóa bản Huổi Chỏn, xã Ẳng Tở</t>
  </si>
  <si>
    <t>Nhà văn hóa bản Pá Cha, xã Ẳng Tở</t>
  </si>
  <si>
    <t>Nhà văn hóa bản Cha Nọ, xã Ẳng Tở</t>
  </si>
  <si>
    <t>Nhà văn hóa bản Tọ Nọ, Tọ Cang, xã Ẳng Tở</t>
  </si>
  <si>
    <t>Nhà văn hóa bản Bua I, II, xã Ẳng Tở</t>
  </si>
  <si>
    <t>Đường sang khu dân cư và sản xuất bản Nong Pom Phai, xã Ngối Cáy</t>
  </si>
  <si>
    <t>Đường đi khu sản xuất bản Nặm Cứm, xã Ngối Cáy</t>
  </si>
  <si>
    <t>Đường nội bản Chan III (từ điểm trường tiểu học đến khu dân cư), xã Ngối Cáy</t>
  </si>
  <si>
    <t>Đường nội bản Xuân Ban, xã Ngối Cáy</t>
  </si>
  <si>
    <t>Sửa chữa, nâng cấp đập đầu mối thủy lợi Ná Cắm + Ná Ngối, xã Ngối Cáy</t>
  </si>
  <si>
    <t>Sửa chữa, nâng cấp kênh mương Ná Tý + Ná Huổi + Ná Tông Nong Sẳng, xã Ngối Cáy</t>
  </si>
  <si>
    <t>Thủy lợi Ná Co Sản bản Cáy, xã Ngối Cáy</t>
  </si>
  <si>
    <t>Thủy lợi Ná Tông, bản Sẳng, xã Ngối Cáy</t>
  </si>
  <si>
    <t>Nhà Văn hóa bản Ngối + Xuân Ban, xã Ngối Cáy</t>
  </si>
  <si>
    <t>Nhà Văn hóa bản Co Hắm, xã Ngối Cáy</t>
  </si>
  <si>
    <t>Nhà Văn hóa bản Nong, xã Ngối Cáy</t>
  </si>
  <si>
    <t>Nhà Văn hóa Bản Sẳng, xã Ngối Cáy</t>
  </si>
  <si>
    <t>Đường liên bản Bản Xuân Lứa - Bản Co Sản, xã Mường Lạn</t>
  </si>
  <si>
    <t>Đường liên bản Lạn B - bản Nhộp, xã Mường Lạn</t>
  </si>
  <si>
    <t>Đường đi khu sản xuất bản Lạn A, xã Mường Lạn</t>
  </si>
  <si>
    <t>Thủy  lơi Ná Nứa Xôm bản Co Muông, xã Mường Lạn</t>
  </si>
  <si>
    <t>Nhà Văn Hóa Hua Ná, xã Mường Lạn</t>
  </si>
  <si>
    <t>Nhà văn hóa Bản Huổi Lỵ, xã Mường Lạn</t>
  </si>
  <si>
    <t>Nhà văn hoá bản Có, xã Mường Lạn</t>
  </si>
  <si>
    <t>Nhà văn hoá bản Pú Cai, xã Ẳng Cang</t>
  </si>
  <si>
    <t>Đường đi khu sản xuất bản Hón (Đoạn từ nhà ông Chung Phước đến nhà ông Hùng), thị trấn Mường Ảng</t>
  </si>
  <si>
    <t>Đường nội bản Hón (Đoạn từ nhà ông Dũng đến nhà Ún Bình), thị trấn Mường Ảng</t>
  </si>
  <si>
    <t>Mương phai bản Hón (Đoạn từ đầu cầu đường 27m đến Vòng xuyến đường 42m), thị trấn Mường Ảng</t>
  </si>
  <si>
    <t>Đường liên xã từ bản Xuân Ban (xã Ngối Cáy) đến bản Pú Tỉu (xã Ẳng Tở)</t>
  </si>
  <si>
    <t xml:space="preserve">Số 4147/QĐ-UBND ngày 09/11/2022 </t>
  </si>
  <si>
    <t>Nâng cấp đường dân sinh bản Thái, xã Mường Đăng (Đoạn đỉnh đèo Tằng Quái - Bản Thái)</t>
  </si>
  <si>
    <t xml:space="preserve">Số 4148/QĐ-UBND ngày 09/11/2022 </t>
  </si>
  <si>
    <t>Nâng cấp đường Pú Súa - Ẳng Cang đi bản Huổi Lướng, xã Nặm Lịch</t>
  </si>
  <si>
    <t xml:space="preserve">Số 4149/QĐ-UBND ngày 09/11/2022 </t>
  </si>
  <si>
    <t>Nâng cấp đường từ thị trấn Mường Ảng - xã Ẳng Nưa</t>
  </si>
  <si>
    <t xml:space="preserve">Số 4150/QĐ-UBND ngày 09/11/2022 </t>
  </si>
  <si>
    <t>Dự án dự kiến hoàn thành  năm 2024</t>
  </si>
  <si>
    <t>Trường PTDTBT Tiểu học Ẳng Tở</t>
  </si>
  <si>
    <t>Xây dựng phòng học trường THCS Ẳng Tở</t>
  </si>
  <si>
    <t>Xây dựng các hạng mục phụ trợ tại trường PTDTBT Tiểu học Bản Bua, xã Ẳng Tở</t>
  </si>
  <si>
    <t>Xây dựng phòng học và các hạng mục phụ trợ tại trung tâm trường Tiểu học Hua Nguống, xã Ẳng Cang</t>
  </si>
  <si>
    <t>Xây dựng phòng hiệu bộ và các hạng mục phụ trợ tại trung tâm trường Tiểu học Ẳng Cang</t>
  </si>
  <si>
    <t>Nâng cấp các hạng mục phụ trợ tại trung tâm trường Tiểu học Ẳng Cang</t>
  </si>
  <si>
    <t>Nâng cấp các hạng mục phụ trợ tại điểm trường bản Hồng Sọt thuộc trường Tiểu học Ẳng Cang</t>
  </si>
  <si>
    <t>Nâng cấp các hạng mục phụ trợ tại điểm trường bản Huổi Sứa thuộc trường Tiểu học Ẳng Cang</t>
  </si>
  <si>
    <t>Nâng cấp các hạng mục phụ trợ tại điểm trường bản Pú Khớ thuộc trường Tiểu học Hua Nguống, xã Ẳng Cang</t>
  </si>
  <si>
    <t>Nâng cấp các hạng mục phụ trợ tại điểm trường bản Hua Nậm thuộc trường Tiểu học Hua Nguống, xã Ẳng Cang</t>
  </si>
  <si>
    <t>Nâng cấp các hạng mục phụ trợ điểm trường tiểu học bản Hồng Sọt, xã Búng Lao</t>
  </si>
  <si>
    <t>Nâng cấp các hạng mục phụ trợ điểm trường tiểu học bản Huổi Cắm, xã Búng Lao</t>
  </si>
  <si>
    <t>Xây dựng phòng học tại trường THCS Búng Lao</t>
  </si>
  <si>
    <t>B2.6</t>
  </si>
  <si>
    <t>HUYỆN MƯỜNG NHÉ</t>
  </si>
  <si>
    <t>Đầu tư mới công trình NSH bản Huổi Lích 1 (nhóm 2)</t>
  </si>
  <si>
    <t>Số 1341/QĐ-UBND  ngày 23/11/2022</t>
  </si>
  <si>
    <t>Đầu tư mới công trình NSH bản Pa Tết</t>
  </si>
  <si>
    <t>Số 1343/QĐ-UBND ngày 23/11/2022</t>
  </si>
  <si>
    <t xml:space="preserve">* </t>
  </si>
  <si>
    <t>Nâng cấp sửa chữa công trình NSH bản Pá Mỳ 1</t>
  </si>
  <si>
    <t>Nâng cấp sửa chữa công trình NSH bản Huổi Pết (nhóm 2)</t>
  </si>
  <si>
    <t>Nâng cấp sửa chữa công trình NSH bản Huổi Lúm</t>
  </si>
  <si>
    <t>Nâng cấp sửa chữa công trình NSH bản Nậm Vì</t>
  </si>
  <si>
    <t>Đầu tư mới công trình NSH bản Huổi Cấu</t>
  </si>
  <si>
    <t xml:space="preserve"> Nước sinh hoạt bản Pá Lùng, Xã Chung Chải</t>
  </si>
  <si>
    <t>Nước sinh hoạt bản Xi Ma 2 xã Chung Chải</t>
  </si>
  <si>
    <t>Nâng cấp sửa chữa công trình NSH bản Xi Ma</t>
  </si>
  <si>
    <t>Đầu tư mới công trình NSH bản Nậm Hính (Nhóm 2)</t>
  </si>
  <si>
    <t>Nâng cấp sửa chữa công trình NSH bản Quảng Lâm</t>
  </si>
  <si>
    <t>Nâng cấp sửa chữa công trình NSH bản Trạm Púng</t>
  </si>
  <si>
    <t>Đường bê tông nội bản Huổi Lích 2, xã Pá Mỳ</t>
  </si>
  <si>
    <t>Số 1344/QĐ-UBND ngày 23/11/2022</t>
  </si>
  <si>
    <t>Đường đến bản Huổi Lích 2, xã Pá Mỳ</t>
  </si>
  <si>
    <t>Số 1360/QĐ-UBND ngày 23/11/2022</t>
  </si>
  <si>
    <t>Đường đến bản Tàng Phon, xã Pá Mỳ</t>
  </si>
  <si>
    <t>Số 1351/QĐ-UBND ngày 23/11/2022</t>
  </si>
  <si>
    <t>Cứng hóa đường giao thông nội bản Huổi Chạ 1, 2, xã Nậm Vì</t>
  </si>
  <si>
    <t>Số 1345/QĐ-UBND ngày 23/11/2022</t>
  </si>
  <si>
    <t>Đường nội bản Xà Quế, xã Chung Chải</t>
  </si>
  <si>
    <t>Số 1355/QĐ-UBND ngày 23/11/2022</t>
  </si>
  <si>
    <t>Đường nội bản Húi To, xã Chung Chải</t>
  </si>
  <si>
    <t>Số 1353/QĐ-UBND ngày 23/11/2022</t>
  </si>
  <si>
    <t>Đường nội bản Húi To 2, xã Chung Chải</t>
  </si>
  <si>
    <t>Số 1354/QĐ-UBND ngày 23/11/2022</t>
  </si>
  <si>
    <t>Nâng cấp đường nội bản Đoàn Kết, xã Chung Chải</t>
  </si>
  <si>
    <t>Số 1350/QĐ-UBND ngày 23/11/2022</t>
  </si>
  <si>
    <t>Đường bê tông nội bản Nậm Vì xã Chung Chải</t>
  </si>
  <si>
    <t>Số 1349/QĐ-UBND ngày 23/11/2022</t>
  </si>
  <si>
    <t>Đường giao thông Tá Miếu đi Km5+900 đường tuần tra biên giới, xã Sín Thầu</t>
  </si>
  <si>
    <t>Số 1346/QĐ-UBND ngày 23/11/2022</t>
  </si>
  <si>
    <t>Kè bảo vệ dân cư bản Pa Ma xã Sen Thượng</t>
  </si>
  <si>
    <t>Số 1347/QĐ-UBND ngày 23/11/2022</t>
  </si>
  <si>
    <t>Nhà văn hóa, sân thể thao các bản: bản Co Lót, bản Co Lót 1, bản Huổi Cọ, bản Huổi Ban, xã Mường Nhé</t>
  </si>
  <si>
    <t>Số 1352/QĐ-UBND ngày 23/11/2022</t>
  </si>
  <si>
    <t>Nhà văn hóa, sân thể thao các bản: Bản Huổi Đanh, bản Nậm Pan, bản Nậm Hà, xã Mường Toong</t>
  </si>
  <si>
    <t>Số 1348/QĐ-UBND ngày 23/11/2022</t>
  </si>
  <si>
    <t>Nhà văn hóa, sân thể thao các bản: Bản Huổi Khon 1, bản Huổi Khon 2, bản Huổi Hẹt, xã Nậm Kè</t>
  </si>
  <si>
    <t>Số 1359/QĐ-UBND ngày 23/11/2022</t>
  </si>
  <si>
    <t>Đường đến bản Huổi Lụ 1, xã Pá Mỳ</t>
  </si>
  <si>
    <t>Đường đến bản Huổi Lụ 3, xã Pá Mỳ</t>
  </si>
  <si>
    <t>Đường bê tông nội bản Pá Mỳ 2, xã Pá Mỳ</t>
  </si>
  <si>
    <t>Nhà văn hóa, sân thể thao các bản: bản Tàng Phon, bản Huổi Lích 1, bản Huổi Lích 2, xã Pá Mỳ</t>
  </si>
  <si>
    <t>Nhà văn hóa, sân thể thao các bản: bản Huổi Lụ 1, bản Huổi Lụ 2, bản Huổi Lụ 3, xã Pá Mỳ</t>
  </si>
  <si>
    <t>Cứng hóa đường giao thông nội bản Nậm Vì xã Nậm Vì</t>
  </si>
  <si>
    <t>Cứng hóa đường giao thông nội bản Vang Hồ xã Nậm Vì</t>
  </si>
  <si>
    <t>Đường nội bản Pá Lùng, xã Chung Chải</t>
  </si>
  <si>
    <t>Đường ra khu sản xuất bản Đoàn Kết, xã Chung Chải</t>
  </si>
  <si>
    <t>Nhà văn hóa, sân thể thao các bản: bản Si Ma 2, bản Pá Lùng, bản Hua Sin, xã Chung Chải</t>
  </si>
  <si>
    <t>Nhà văn hóa, sân thể thao các bản: bản Húi To, bản Húi To 1, bản Húi To 2, xã Chung Chải</t>
  </si>
  <si>
    <t>Nhà văn hóa, sân thể thao các bản: bản Cây Sặt, bản Nậm Hính 1 và bản Nậm Hính 2 xã Huổi Lếch</t>
  </si>
  <si>
    <t>Nhà văn hóa, sân thể thao các bản: bản Huổi Pết, bản Pa Tết xã Huổi Lếch</t>
  </si>
  <si>
    <t>Đường bê tông nội bản Tàng Phon xã Quảng Lâm</t>
  </si>
  <si>
    <t>Cứng hóa đường giao thông nội bản Trạm Púng xã Quảng Lâm</t>
  </si>
  <si>
    <t>Đường ra khu sản xuất bản Trạm Púng, xã Quảng Lâm</t>
  </si>
  <si>
    <t>Nhà văn hóa, sân thể thao các bản: bản Sái Lương, bản Dền Thàng, bản Chà Nọi 1, bản Chà Nọi 2, xã Quảng Lâm</t>
  </si>
  <si>
    <t>Nhà văn hóa, sân thể thao các bản: bản Tảng Phon, bản Huổi Lắp, bản Trạm Púng, xã Quảng Lâm</t>
  </si>
  <si>
    <t>Đường nội bản Á Di, xã Leng Su Sìn</t>
  </si>
  <si>
    <t>Đường bê tông các tuyến nhánh bản Phiêng Kham, xã Mường Nhé</t>
  </si>
  <si>
    <t>Nhà văn hóa, sân thể thao các bản: bản Nậm Pố 1, bản Nậm Pố 2, bản Nậm Pố 3, bản Nậm Pố 4, xã Mường Nhé</t>
  </si>
  <si>
    <t>Nhà văn hóa, sân thể thao các bản: bản Mường Nhé 2, bản Mường Nhé Mới, bản Nà Pán, xã Mường Nhé</t>
  </si>
  <si>
    <t>Nhà văn hóa, sân thể thao các bản: bản Nậm Là 2, bản Tân Phong, xã Mường Nhé</t>
  </si>
  <si>
    <t>Nhà văn hóa, sân thể thao các bản: Bản Mường Toong 1, bản Mường Toong 2, bản Tà Hàng, xã Mường Toong</t>
  </si>
  <si>
    <t>Nhà văn hóa, sân thể thao các bản: Bản Mường Toong 6, bản Mường Toong 7, bản Huổi Lanh, xã Mường Toong</t>
  </si>
  <si>
    <t>Nhà văn hóa, sân thể thao các bản: Bản Yên, bản Nậm Xả, bản Đoàn Kết, xã Mường Toong</t>
  </si>
  <si>
    <t>Nhà văn hóa, sân thể thao các bản: Bản Tà Hàng, bản Huổi Pinh, bản Ngã Ba, xã Mường Toong</t>
  </si>
  <si>
    <t>Nhà văn hóa, sân thể thao các bản: Bản Nậm Kè, bản Huổi Thanh1, bản Huổi Thanh 2, xã Nậm Kè</t>
  </si>
  <si>
    <t>Nhà văn hóa, sân thể thao các bản: Bản Chuyên Gia1, bản Chuyên Gia 2, bản Chuyên Gia 3, xã Nậm Kè</t>
  </si>
  <si>
    <t>Chợ Xã Huổi Lếch</t>
  </si>
  <si>
    <t>Chợ Bản Pá Mỳ 1</t>
  </si>
  <si>
    <t>Chợ Xã Quảng Lâm</t>
  </si>
  <si>
    <t>Chợ Xã Nậm Vì</t>
  </si>
  <si>
    <t>Chợ Xã Chung Chải</t>
  </si>
  <si>
    <t>Chợ Xã Sín Thầu</t>
  </si>
  <si>
    <t>Chợ Xã Sen Thượng</t>
  </si>
  <si>
    <t>Chợ Xã Nậm Kè</t>
  </si>
  <si>
    <t>Trường PTDTBT THCS Nậm Vì, xã Nậm Vì</t>
  </si>
  <si>
    <t>Xây dựng Cơ sở hạ tầng  Bảo tồn phát huy giá trị văn hóa truyền thống tốt đẹp của các dân tộc thiểu số gắn với phát triển du lịch</t>
  </si>
  <si>
    <t>B2.7</t>
  </si>
  <si>
    <t>HUYỆN MƯỜNG CHÀ</t>
  </si>
  <si>
    <t>Dự án chuyển tiếp hoàn thành sau năm 2024</t>
  </si>
  <si>
    <t>NSH trung tâm xã Mường Mươn</t>
  </si>
  <si>
    <t>5837; 19/10/2023</t>
  </si>
  <si>
    <t>NSH bản Chiêu Ly, xã Sa Lông</t>
  </si>
  <si>
    <t>5838; 19/10/2023</t>
  </si>
  <si>
    <t>NSH bản Xà Phình 1+2, xã Sá Tổng</t>
  </si>
  <si>
    <t>5664; 09/10/2023</t>
  </si>
  <si>
    <t>Dự án di chuyển dân cư bản  Huổi Thẩu Đeng, xã Pa Ham ( nay là xã Nậm Nèn), huyện Mường Chà</t>
  </si>
  <si>
    <t>Quyết định số 1709/QĐ-UBND ngày 20/9/2021</t>
  </si>
  <si>
    <t xml:space="preserve">Dự án di chuyển dân ra khỏi vùng thiên tai Bản Huổi Tóong 1, 2 xã Huổi Lèng, huyện Mường Chà </t>
  </si>
  <si>
    <t>Quyết định số1437/QĐ-UBND ngày 14/8/2022</t>
  </si>
  <si>
    <t>Thủy lợi và NSH bản Pú Chả, xã Mường Mươn</t>
  </si>
  <si>
    <t xml:space="preserve">Số 5041/QĐ-UBND ngày 23/11/2022  </t>
  </si>
  <si>
    <t>Thuỷ lợi bản Huổi Nhả, xã Mường Mươn</t>
  </si>
  <si>
    <t xml:space="preserve"> Số 5046/QĐ-UBND ngày 23/11/2022  </t>
  </si>
  <si>
    <t>Nâng cấp thủy lợi Sa Lông 1, xã Sa Lông</t>
  </si>
  <si>
    <t>5839; 19/10/2023</t>
  </si>
  <si>
    <t>Thủy lợi Chì Vàng Cua Chế bản Sa Lông 2, xã Sa Lông</t>
  </si>
  <si>
    <t>5828; 19/10/2023</t>
  </si>
  <si>
    <t>Nhà sinh hoạt cộng đồng bản Phong Châu,  và công trình phụ trợ, xã Pa Ham</t>
  </si>
  <si>
    <t>5045-23/
11/2022</t>
  </si>
  <si>
    <t>Đường vào bản Ma Lù Thàng 2, xã Huổi Lèng</t>
  </si>
  <si>
    <t>Quyết định số1438/QĐ-UBND ngày 14/8/2022</t>
  </si>
  <si>
    <t>Nhà lớp học Tiểu học bản Ma Lù Thàng 2, xã Huổi Lèng</t>
  </si>
  <si>
    <t>5044-23/
11/2022</t>
  </si>
  <si>
    <t>Đường vào điểm di chuyển dân ra khỏi vùng thiên tai bản Huổi Toóng 1, 2 xã Huổi Lèng</t>
  </si>
  <si>
    <t xml:space="preserve">Số 5043/QĐ-UBND ngày 23/11/2022  </t>
  </si>
  <si>
    <t>Nước sinh hoạt điểm di chuyển dân ra khỏi vùng thiên tai bản Huổi Toóng 1, 2 xã Huổi Lèng</t>
  </si>
  <si>
    <t xml:space="preserve"> Số 5048/QĐ-UBND ngày 23/11/2022  </t>
  </si>
  <si>
    <t>Đường điện sinh hoạt điểm di chuyển dân ra khỏi vùng thiên tai bản Huổi Toóng 1, 2 xã Huổi Lèng</t>
  </si>
  <si>
    <t>Quyết định số  170QĐ-UBND ngày 13/1/2023</t>
  </si>
  <si>
    <t>Nâng cấp, sửa chữa Trường PTDTBT THCS Ma Thì Hồ xã Ma Thì Hồ (phòng học, phòng nội trú, phòng chức năng và các công trình phụ trợ)</t>
  </si>
  <si>
    <t>Quyết định số 2741/QĐ-UBND ngày 14/8/2022 của UBND huyện Mường Chà</t>
  </si>
  <si>
    <t>Nâng cấp, sửa chữa trường PTDTBT THCS Hừa Ngài, xã Hừa Ngài (phòng học, phòng nội trú, phòng chức năng và các công trình phụ trợ)</t>
  </si>
  <si>
    <t>Quyết định số 2742/QĐ-UBND ngày 14/8/2022 của UBND huyện Mường Chà</t>
  </si>
  <si>
    <t>Đường giao thông nội bản Tổ dân phố 10, thị trấn Mường Chà</t>
  </si>
  <si>
    <t>5833; 19/10/2023</t>
  </si>
  <si>
    <t>Thủy lợi Tống Sống, bản Làng Dung, xã Ma Thì Hồ</t>
  </si>
  <si>
    <t>5840; 19/10/2023</t>
  </si>
  <si>
    <t>Thủy lợi cụm 1, cụm 2, bản Huổi Lóng, xã Na Sang</t>
  </si>
  <si>
    <t>5841; 19/10/2023</t>
  </si>
  <si>
    <t>Thuỷ lợi Đề Nụ Trúng, bản Huổi Toóng, xã Huổi Lèng</t>
  </si>
  <si>
    <t>5836; 19/10/2023</t>
  </si>
  <si>
    <t>Thuỷ lợi Đề Chờ Chua, bản Phua Di Tổng, xã Hừa Ngài</t>
  </si>
  <si>
    <t>5829; 19/10/2023</t>
  </si>
  <si>
    <t>Thủy lợi Chung Po Chậu, bản San Súi, xã Hừa Ngài</t>
  </si>
  <si>
    <t>5830; 19/10/2023</t>
  </si>
  <si>
    <t>Đường từ QL6 (bản Hát Tre, xã Hừa Ngài) – Nhóm Tìa Chớ, bản Xà Phình 1, xã Sá Tổng</t>
  </si>
  <si>
    <t>5832; 19/10/2023</t>
  </si>
  <si>
    <t xml:space="preserve"> Đường giao thông bản Huổi Mí 1 - bản Pa Soan 1, xã Huổi Mí</t>
  </si>
  <si>
    <t>Nhà Văn hóa bản Huổi Bon xã Pa Ham</t>
  </si>
  <si>
    <t>5835/QĐ-UBND ngày 19/10/2023</t>
  </si>
  <si>
    <t>B2.8</t>
  </si>
  <si>
    <t>HUYỆN TỦA CHÙA</t>
  </si>
  <si>
    <t xml:space="preserve"> Nước sinh hoạt Phía Đề, thôn Pô Ca Dao, xã Trung Thu, huyện Tủa Chùa</t>
  </si>
  <si>
    <t>Nước sinh hoạt trung tâm xã Tủa Thàng</t>
  </si>
  <si>
    <t>Nước sinh hoạt thôn Trung Gầu Bua, xã Sín Chải, huyện Tủa Chùa</t>
  </si>
  <si>
    <t xml:space="preserve"> Dự án sắp xếp ổn định dân cư bản Huổi Só, xã Huổi Só huyện Tủa Chùa</t>
  </si>
  <si>
    <t>1458 ngày 11/9/2023</t>
  </si>
  <si>
    <t>Đường Nhù Pông Chua đi thôn 3 xã Sính Phình</t>
  </si>
  <si>
    <t>2945 ngày 06/12/2022</t>
  </si>
  <si>
    <t>Mở mới tuyến đường từ Đở Áng Đàng đi thôn Phiêng Páng, xã Sính Phình</t>
  </si>
  <si>
    <t>2946 ngày 6/12/2022</t>
  </si>
  <si>
    <t>Nâng cấp tuyến đường nội thôn Nà Sa từ ông Thào A Lử đến nhà ông Giàng A Hạng, xã Tả Phìn</t>
  </si>
  <si>
    <t>2947 ngày 06/12/2022</t>
  </si>
  <si>
    <t>Đường giao thông và hệ thống thoát nước bản Huổi só, xã Huổi Só</t>
  </si>
  <si>
    <t>Số 2940 QĐ-UBND ngày 06/12/2022</t>
  </si>
  <si>
    <t>Cấp nước sinh hoạt bản Huổi só, xã Huổi Só</t>
  </si>
  <si>
    <t>Số 2941 QĐ-UBND ngày 06/12/2022</t>
  </si>
  <si>
    <t>Thoát nước thải, vệ sinh môi trường bản Huổi só, xã Huổi Só</t>
  </si>
  <si>
    <t>Số 2942 QĐ-UBND ngày 06/12/2022</t>
  </si>
  <si>
    <t xml:space="preserve"> Cấp điện sinh hoạt bản Huổi só, xã Huổi Só</t>
  </si>
  <si>
    <t>Số 2943 QĐ-UBND ngày 06/12/2022</t>
  </si>
  <si>
    <t>Hạ tầng thông tin và truyền thông bản Huổi só, xã Huổi Só</t>
  </si>
  <si>
    <t>Số 2944 QĐ-UBND ngày 06/12/2022</t>
  </si>
  <si>
    <t>Nâng cấp tuyến đường nội thôn Nậm Bành, xã Huổi Só</t>
  </si>
  <si>
    <t>Nâng cấp tuyến đường nội thôn Hồng Ngài, xã Huổi Só</t>
  </si>
  <si>
    <t>Nâng cấp tuyến đường nội thôn Tu Cha, xã Huổi Só</t>
  </si>
  <si>
    <t xml:space="preserve">Nâng cấp tuyến đường nội thôn Đề Tâu (nhánh từ nhà ông Sùng A Xà đến nhà ông Khu), xã Mường Đun </t>
  </si>
  <si>
    <t xml:space="preserve">Xây mới nhà văn hóa Bản Đun, xã Mường Đun </t>
  </si>
  <si>
    <t>Xây mới nhà Văn hóa bản Nà Xa, xã Mường Đun</t>
  </si>
  <si>
    <t>Xây mới nhà văn hóa Đun Nưa, xã Mường Đun</t>
  </si>
  <si>
    <t>Nâng cấp tuyến đường đi ra khu sản xuất thôn Đề Tâu, xã Mường Đun</t>
  </si>
  <si>
    <t>Đường giao thông nội thôn Tà Huổi Tráng 1, xã Tủa Thàng</t>
  </si>
  <si>
    <t>Nâng cấp, sửa chữa thủy lợi Tà Huổi Tráng 1 đến cánh đồng thôn Tà Huổi Tráng 2, xã Tủa Thàng</t>
  </si>
  <si>
    <t>Mở mới tuyến đường giao thông nội đồng thôn Phi Giàng 1, xã Tủa Thàng (Từ Chế Ca Trung Phỉ Làng đi Mang Cua Chế)</t>
  </si>
  <si>
    <t>Nâng cấp tuyến đường nội thôn Trung Thu (Từ đầu nguồn nước thôn Trung Thu qua hội tết đến trụ sở xã)</t>
  </si>
  <si>
    <t>Nâng cấp tuyến đường nội thôn, Thôn Đề Bâu đi đến trục đường chính vàng Chua, xã Trung Thu</t>
  </si>
  <si>
    <t>Xây mới nhà Văn hóa thôn Đề Ca Hồ, xã Trung Thu</t>
  </si>
  <si>
    <t>Nâng cấp tuyến đường giao thông nội thôn Háng Cu Tâu, xã Trung Thu</t>
  </si>
  <si>
    <t>Nâng cấp tuyến đường nội thôn Bản Hẹ, xã Xá Nhè</t>
  </si>
  <si>
    <t>Nâng cấp tuyến đường ra khu sản xuất thôn Trung Dù, xã Xá Nhè</t>
  </si>
  <si>
    <t>Đường vào khu sản xuất thôn Tỉnh B, xã Xá Nhè</t>
  </si>
  <si>
    <t>Mở mới tuyến đường từ Tà Dung vào khu sản xuất Chớ Tính 3, xã Tả Phìn</t>
  </si>
  <si>
    <t>Nâng cấp tuyến đường giao thông cổng thôn văn hóa thôn 3 đến nhà ông Ly Sáu Thanh, xã Lao Xả Phình</t>
  </si>
  <si>
    <t>Nâng cấp đường từ nhà ông Ly A Dè ra khu sản xuất Táng Tò thôn 1 xã Lao Xả Phình</t>
  </si>
  <si>
    <t>Nâng cấp tuyến đường từ Đợi Khó Sì đi Làng Sảng 2, xã Tả Sín Thàng</t>
  </si>
  <si>
    <t>Đường Làng Sảng 1 - Háng Dao Cang, xã Tả Sín Thàng</t>
  </si>
  <si>
    <t>Đường nội thôn bản Túc, xã Mường Đun</t>
  </si>
  <si>
    <t>Đường nội thôn Pàng Dề A, xã Xá Nhè</t>
  </si>
  <si>
    <t xml:space="preserve">Đường giao thông nội thôn Quyết Tiến, thị trấn Tủa Chùa </t>
  </si>
  <si>
    <t>Nhà văn hóa thôn Nậm Bành, xã Huổi Só</t>
  </si>
  <si>
    <t>Nhà Văn hóa thôn Bản Phô, xã Trung Thu</t>
  </si>
  <si>
    <t>Nhà văn hóa thôn Pô Ca Dao, xã Trung Thu</t>
  </si>
  <si>
    <t>Đường ra khu sản xuất thôn Đề Bâu, xã Trung Thu</t>
  </si>
  <si>
    <t>Đường Nội thôn Phi Dinh, xã Sính Phình</t>
  </si>
  <si>
    <t>Đường ra khu sản xuất thôn Vàng Chua, xã Sính phình</t>
  </si>
  <si>
    <t>Nhà Văn hóa thôn Tà Lào Cáo</t>
  </si>
  <si>
    <t>Cầu qua suối cạn thôn Tả Phìn nối giữa đường trục thôn và đường vàoTrường Tiểu học Tả Phìn, xã Tả Phìn</t>
  </si>
  <si>
    <t>Nâng cấp tuyến kênh thôn Háng Sung 2, xã Tả Phìn</t>
  </si>
  <si>
    <t>Nâng đường nội thôn Háng Tơ Mang, xã Mường Báng</t>
  </si>
  <si>
    <t>Đường nội thôn Pú Ôn, xã Mường Báng</t>
  </si>
  <si>
    <t>Công trình thủy lợi thôn Phiêng Bung, xã Mường Báng</t>
  </si>
  <si>
    <t>Nâng cấp đường nội thôn Tủa Thàng, từ nhà Ông Giàng sáu Cha, đến nhà ông Thào A Súa xã Tủa Thàng</t>
  </si>
  <si>
    <t>Nhà văn hóa thôn 2, xã Huổi Só</t>
  </si>
  <si>
    <t>Nâng cấp tuyến đường từ trung tâm xã - thông Háng Là, xã Sín Chải</t>
  </si>
  <si>
    <t>2948 ngày 06/12/2022</t>
  </si>
  <si>
    <t>Nâng cấp tuyến đường từ Háng Sùa đi Tà Dê, xã Tả Sín Thàng</t>
  </si>
  <si>
    <t>Bổ sung, nâng cấp các trường Tiểu học và THCS trên địa bàn xã Tủa Thàng</t>
  </si>
  <si>
    <t>Quyết định số 3363/QĐ-UBND ngày 30/12/2021</t>
  </si>
  <si>
    <t>Bổ sung, nâng cấp các trường Tiểu học và THCS trên địa bàn xã Sính Phình</t>
  </si>
  <si>
    <t>Quyết định số 3364/QĐ-UBND ngày 30/12/2021</t>
  </si>
  <si>
    <t>Bổ sung, nâng cấp trường Tiểu học và THCS Lao Xả Phình, xã Lao Xả Phình</t>
  </si>
  <si>
    <t>2950 ngày 06/12/2022</t>
  </si>
  <si>
    <t>Bổ sung, nâng cấp các trường Tiểu học và THCS trên địa bàn xã Tả Phìn</t>
  </si>
  <si>
    <t>2951 ngày 06/12/2022</t>
  </si>
  <si>
    <t xml:space="preserve">Bổ sung, nâng cấp các trường Tiểu học và THCS trên địa bàn xã Trung Thu </t>
  </si>
  <si>
    <t>Bổ sung, nâng cấp các trường Tiểu học và THCS trên địa bàn xã Mường Đun</t>
  </si>
  <si>
    <t>Bổ sung, nâng cấp trường Tiểu học Xá Nhè, xã Xá Nhè</t>
  </si>
  <si>
    <t>Bổ sung, nâng cấp trường Tiểu học Tả Sìn Thàng, xã Tả Sìn Thàng</t>
  </si>
  <si>
    <t>Bổ sung, nâng cấp các trường Tiểu học và THCS trên địa bàn xã Sín Chải</t>
  </si>
  <si>
    <t>Cơ sở hạ tầng  Bảo tồn phát huy giá trị văn hóa truyền thống tốt đẹp của các dân tộc thiểu số gắn với phát triển du lịch</t>
  </si>
  <si>
    <t>B2.9</t>
  </si>
  <si>
    <t>HUYỆN NẬM PỒ</t>
  </si>
  <si>
    <t>Nước sinh hoạt trung tâm xã Nà Hỳ</t>
  </si>
  <si>
    <t>Số: 2363/QĐ-UBND ngày 23/11/2022.</t>
  </si>
  <si>
    <t xml:space="preserve">Nước sinh hoạt Nậm Nhừ 1, trung tâm xã Nậm Nhừ </t>
  </si>
  <si>
    <t>Số: 2364/QĐ-UBND ngày 23/11/2022</t>
  </si>
  <si>
    <t>Nước sinh hoạt Trung tâm xã Nậm Khăn</t>
  </si>
  <si>
    <t>Nước sinh hoạt bản Nộc Cốc 1  xã Vàng Đán</t>
  </si>
  <si>
    <t>Đường bê tông nội bộ bản Huổi Cơ Dạo,Lai Khoang, Nà Hỳ 1,2 xã Nà Hỳ, huyện Nậm Pồ</t>
  </si>
  <si>
    <t>Quyết định số 116/QĐ-UBND ngày 20/01/2022</t>
  </si>
  <si>
    <t>Đường bê tông liên bản Nà Hỳ 3 - Nà Hỳ 2 xã Nà Hỳ, huyện Nậm Pồ</t>
  </si>
  <si>
    <t>Quyết định số 221/QĐ-UBND ngày 7/2/2022</t>
  </si>
  <si>
    <t>Nâng cấp đừng vào bản Huổi Khương xã Pa Tần, huyện Nậm Pồ</t>
  </si>
  <si>
    <t>Quyết định số 3331/QĐ-UBND ngày 27/12/2021</t>
  </si>
  <si>
    <t>Cầu, đường từ khu trung tâm huyện sang khu tái định cư và Trường PTDTNT THPT Nậm Pồ, huyện Nậm Pồ</t>
  </si>
  <si>
    <t>Số 1715/QĐ-UBND ngày 18/9/2022</t>
  </si>
  <si>
    <t>Cầu qua suối Nậm Khăn, xã Nậm Khăn, huyện Nậm Pồ</t>
  </si>
  <si>
    <t>Quyết định số 401/QĐ-UBND ngày 12/3/2023</t>
  </si>
  <si>
    <t>Nhà văn hoá bản Phi Lĩnh 1.2 xã Si Pa Phìn</t>
  </si>
  <si>
    <t>2365/QĐ-UBND ngày 23/11/2022</t>
  </si>
  <si>
    <t>Nhà văn hoá bản Pú Đao, Chế Nhù, xã Si Pa Phìn</t>
  </si>
  <si>
    <t>2366/QĐ-UBND ngày 23/11/2022</t>
  </si>
  <si>
    <t>Nhà văn hóa bản Đệ Tinh 1, 2, xã Phìn Hồ, huyện Nậm Pồ</t>
  </si>
  <si>
    <t>2377/QĐ-UBND ngày 23/11/2022</t>
  </si>
  <si>
    <t>Nhà văn hóa bản Huổi Hoi, Huổi Cơ Dạo, xã Nà Hỳ</t>
  </si>
  <si>
    <t>2368/QĐ-UBND ngày 23/11/2022</t>
  </si>
  <si>
    <t>Nhà văn hóa bản Nậm Tắt 1, bản Trên Nương, xã Nà Bủng</t>
  </si>
  <si>
    <t>2369/QĐ-UBND ngày 23/11/2022</t>
  </si>
  <si>
    <t>Nhà văn hóa bản Na Cô Sa 1, 2, Pắc A2 xã Na Cô Sa</t>
  </si>
  <si>
    <t>2370/QĐ-UBND ngày 23/11/2022</t>
  </si>
  <si>
    <t>Nhà văn hóa bản Nậm Khăn, Nậm Pang xã Nậm Khăn</t>
  </si>
  <si>
    <t>2371/QĐ-UBND ngày 23/11/2022</t>
  </si>
  <si>
    <t>Nhà văn hóa bản Huổi Văng, Huổi Lỏong, xã Nậm Khăn</t>
  </si>
  <si>
    <t>2372/QĐ-UBND ngày 23/11/2022</t>
  </si>
  <si>
    <t>Nhà văn hóa bản Nậm Nhừ 3, Huổi Lụ 3, xã Nậm Nhừ</t>
  </si>
  <si>
    <t>2373/QĐ-UBND ngày 23/11/2022</t>
  </si>
  <si>
    <t>Nhà văn hóa Bản Nậm Chua 1,3, xã Nậm Nhừ</t>
  </si>
  <si>
    <t>2374/QĐ-UBND ngày 23/11/2022</t>
  </si>
  <si>
    <t>Nhà văn hóa bản Mới 2, xã Chà Cang</t>
  </si>
  <si>
    <t>Nhà văn hóa bản Chăn Nuôi, Pháng Chủ, xã Phìn Hồ</t>
  </si>
  <si>
    <t>Nhà văn hóa bản Mo Công,Mạy Hốc xã Phìn Hồ</t>
  </si>
  <si>
    <t>Nhà văn hóa bản Lai Khoang, Sam Lang</t>
  </si>
  <si>
    <t>Nhà văn hóa bản Nà Hỳ 1</t>
  </si>
  <si>
    <t>Nhà văn hóa bản Nà Hỳ 3</t>
  </si>
  <si>
    <t>Nhà văn hóa bản Nậm Chua 2, Nậm Ngà 1, Nậm Chua 5, xã Nậm Chua</t>
  </si>
  <si>
    <t>Nhà văn hóa bản Huổi Dạo, xã Vàng Đán</t>
  </si>
  <si>
    <t>Nhà văn hóa bản Vàng Đán, Nộc Cốc 2, xã Vàng Đán</t>
  </si>
  <si>
    <t>Nhà văn hóa bản Nà Bủng 2,3 xã Nà Bủng</t>
  </si>
  <si>
    <t>Nhà văn hóa bản Ngải Thầu 1,2, xã Nà Bủng</t>
  </si>
  <si>
    <t>Nhà văn hóa bản Nà Én, Nà Pẩu xã Chà Tở</t>
  </si>
  <si>
    <t>Nhà văn hóa bản Nà Mười, Hô Hằng, Hô He, xã Chà Tở</t>
  </si>
  <si>
    <t>Nhà văn hóa bản Hô Củng, Huổi Anh, xã Chà Tở</t>
  </si>
  <si>
    <t>Nhà văn hoá bản Nà Ín, Nậm Đích, xã Chà Nưa</t>
  </si>
  <si>
    <t>Nâng cấp đường Nà Khoa - Nậm Nhừ</t>
  </si>
  <si>
    <t>Quyết định số 222 QĐ-UBND ngày 07/2/2022</t>
  </si>
  <si>
    <t>Trường  PTDTBT tiểu học Nà Hỳ số 2, xã Nà Hỳ, huyện Nậm Pồ</t>
  </si>
  <si>
    <t>Quyết định số 2047 QĐ-UBND ngày 12/11/2021</t>
  </si>
  <si>
    <t>Trường  PTDTBT THCS Na Co Sa, xã Na Co Sa, huyện Nậm Pồ</t>
  </si>
  <si>
    <t>Quyết định số 2046/QĐ-UBND ngày 12/11/2021</t>
  </si>
  <si>
    <t>Trường PTDTBT TH Nà Khoa, huyện Nậm Pồ</t>
  </si>
  <si>
    <t xml:space="preserve">Số 2375/QĐ-UBND ngày 23/11/2022 </t>
  </si>
  <si>
    <t>Trường  PTDTBT TH Tân Phong , Pa Tần, huyện Nậm Pồ</t>
  </si>
  <si>
    <t>Trường PTDTBT TH Na Cô Sa, huyện Nậm Pồ</t>
  </si>
  <si>
    <t>Trường PTDTBT TH Phìn Hồ, huyện Nậm Pồ</t>
  </si>
  <si>
    <t>Trường  PTDTBT TH Nậm Nhừ, huyện Nậm Pồ</t>
  </si>
  <si>
    <t>2470/QĐ-UBND ngày 30/12/2022</t>
  </si>
  <si>
    <t>B2.10</t>
  </si>
  <si>
    <t>THỊ XÃ MƯỜNG LAY</t>
  </si>
  <si>
    <t>Hệ thống nước sinh hoạt bản Hô Nậm Cản xã Lay Nưa</t>
  </si>
  <si>
    <t>QĐ số 1024/QĐ-UBND ngày 18/10/2023</t>
  </si>
  <si>
    <t>Dự án hoàn thành năm 2024</t>
  </si>
  <si>
    <t xml:space="preserve">Đường giao thông lên bản Huổi Min, phường Sông Đà </t>
  </si>
  <si>
    <t>QĐ số 761/QĐ-UBND ngày 28/10/2022</t>
  </si>
  <si>
    <t>Hỗ trợ đầu tư xây dựng cho các điểm đến du lịch tiêu biểu</t>
  </si>
  <si>
    <t>Hỗ trợ đầu tư xây dựng thiết chế văn hóa, thể thao tại các thôn vùng đồng bào DTTS và miền núi</t>
  </si>
  <si>
    <t>Biểu số 8A</t>
  </si>
  <si>
    <t>CHI TIẾT TÌNH HÌNH THỰC HIỆN KẾ HOẠCH ĐẦU TƯ VỐN CHƯƠNG TRÌNH MTQG XÂY DỰNG NÔNG THÔN MỚI NĂM 2023
VÀ DỰ KIẾN KẾ HOẠCH NĂM 2024</t>
  </si>
  <si>
    <t>Tiếp chi hoàn thành năm 2024</t>
  </si>
  <si>
    <t>Khởi công mới 2024</t>
  </si>
  <si>
    <t>Dự án Chưa được PD</t>
  </si>
  <si>
    <t>Dự án Đã được PD</t>
  </si>
  <si>
    <t>AA</t>
  </si>
  <si>
    <t>CHƯƠNG TRÌNH MỤC TIÊU QUỐC GIA XÂY DỰNG NÔNG THÔN MỚI</t>
  </si>
  <si>
    <t>A</t>
  </si>
  <si>
    <t>Phân bổ vốn theo Quyết định 652/QĐ-TTg</t>
  </si>
  <si>
    <t>A2</t>
  </si>
  <si>
    <t>Kế hoạch vốn giai đoạn 2022-2025</t>
  </si>
  <si>
    <t>A2.1</t>
  </si>
  <si>
    <t>Kế hoạch vốn giao theo tiêu chí xã</t>
  </si>
  <si>
    <t>Thành phố Điện Biên Phủ</t>
  </si>
  <si>
    <t>Xây dựng nhà văn hóa bản Tân Quang xã Thanh Minh</t>
  </si>
  <si>
    <t>121/QĐ-UBND, ngày 06/10/2023</t>
  </si>
  <si>
    <t xml:space="preserve">II </t>
  </si>
  <si>
    <t>Huyện Điện Biên</t>
  </si>
  <si>
    <t>Bê tông hóa tuyến đường: Trục bản Pa Bói; Nối tiếp đường trục thôn Yên Trường; Nối tiếp đường trục bản Pa Pháy xã Thanh Yên</t>
  </si>
  <si>
    <t xml:space="preserve"> Số 206/QĐ-UBND ngày 23/10/2023 của UBND xã Thanh Yên</t>
  </si>
  <si>
    <t>Bê tông hóa trục đường nội thôn A1, Đại Thành, Thanh Sơn, bản Noong Luống, bản U Va xã Noong Luống, huyện Điện Biên</t>
  </si>
  <si>
    <t xml:space="preserve"> Số 187/QĐ-UBND ngày 26/10/2023 của UBND xã Noong Luống</t>
  </si>
  <si>
    <t>Kiên cố hóa kênh mương thôn Hoàng Công Chất xã Thanh An, huyện Điện Biên</t>
  </si>
  <si>
    <t xml:space="preserve"> Số 2416/QĐ-UBND ngày 21/8/2023 của UBND huyện Điện Biên</t>
  </si>
  <si>
    <t>Bê tông hóa kênh thủy lợi tuyến từ sân vận động xã xuống bản Pa Lếch; Nối tiếp kênh Pa Lếch; tuyến thôn việt Thanh 5 xuống thôn Thanh sơn; Tuyến Hồng Thanh đến hạ thế; kênh Việt Thanh 4; Tuyến Thanh Hà đến giáp Thanh Yên; nối tiếp kênh Hồng Thanh 7 xã Thanh Chăn, huyện Điện Biên</t>
  </si>
  <si>
    <t xml:space="preserve">Số 2694/QĐ-UBND ngày 26/9/2023 </t>
  </si>
  <si>
    <t>Sửa chữa, nâng cấp đường giao thông nội bản thôn Thanh Đông, thôn Thanh Bình B (từ ngã ba thôn Thanh Bình đến cầu Bản Ló) xã Thanh Luông, huyện Điện Biên</t>
  </si>
  <si>
    <t xml:space="preserve"> Số 144a/QĐ-UBND ngày 09/10/2023 của UBND xã Thanh Luông</t>
  </si>
  <si>
    <t>Đường dân sinh thôn 6 xã Pom Lót, huyện Điện Biên</t>
  </si>
  <si>
    <t xml:space="preserve"> Số 148/QĐ-UBND ngày 26/10/2023 của UBND xã Pom Lót</t>
  </si>
  <si>
    <t>Xây dựng ngầm tràn; đường giao thông vào khu dân cư, khu sản xuất Na Tấu, bản Na Khoang, xã Mường Nhà, huyện Điện Biên</t>
  </si>
  <si>
    <t xml:space="preserve"> Số 3010/QĐ-UBND ngày 16/10/2023 của UBND huyện Điện Biên</t>
  </si>
  <si>
    <t>Kiên cố hóa kênh cấp III đội 9, kênh tưới tiêu đội 9, đội 12, đội 16, xã Thanh Xương, huyện Điện Biên</t>
  </si>
  <si>
    <t xml:space="preserve"> Số 3064/QĐ-UBND ngày 24/10/2023 của UBND huyện Điện Biên</t>
  </si>
  <si>
    <t>Huyện Mường Ảng</t>
  </si>
  <si>
    <t>Dự án dự kiến khởi công mới năm 2024</t>
  </si>
  <si>
    <t>Đường nội bản Co Hắm</t>
  </si>
  <si>
    <t>Đường đi khu sản xuất bản Tát Hẹ, xã Ẳng Nưa</t>
  </si>
  <si>
    <t>VII</t>
  </si>
  <si>
    <t>Huyện Tủa Chùa</t>
  </si>
  <si>
    <t>Nâng cấp đường đi khu sản xuất thôn Từ Ngài 1, 2 xã Mường Báng</t>
  </si>
  <si>
    <t>VIII</t>
  </si>
  <si>
    <t>Huyện Nậm Pồ</t>
  </si>
  <si>
    <t>Đường bê tông nội bản Pa Có, xã Chà Nưa</t>
  </si>
  <si>
    <t>Quyết định số 1799/QĐ-UBND ngày 15/9/2023</t>
  </si>
  <si>
    <t>A2.2</t>
  </si>
  <si>
    <t xml:space="preserve">Kế hoạch vốn giao theo tiêu chí cấp huyện </t>
  </si>
  <si>
    <t xml:space="preserve">I </t>
  </si>
  <si>
    <t>Giao thông</t>
  </si>
  <si>
    <t>Nâng cấp đường liên xã từ QL279 Thanh An - Noong Hẹt - Sam Mứn huyện Điện Biên</t>
  </si>
  <si>
    <t>QĐ số 308/QĐ-UBND ngày 28/02/2023 của UBND tỉnh</t>
  </si>
  <si>
    <t>Nâng cấp đường liên xã từ QL12 vào xã Thanh Chăn - Thanh Yên huyện Điện Biên</t>
  </si>
  <si>
    <t>Số 2209/QĐ-UBND ngày 02/12/2022</t>
  </si>
  <si>
    <t xml:space="preserve"> Đường giao thông thôn bản và đường liên thôn bản xã Thanh Hưng, huyện Điện Biên</t>
  </si>
  <si>
    <t>Số 3009/QĐ-UBND ngày 16/10/2023 của UBND huyện Điện Biên</t>
  </si>
  <si>
    <t>Đường dân sinh Thôn 1, 2, 3, 5, 7, Bản Pom Lót, xã Pom Lót, huyện Điện Biên</t>
  </si>
  <si>
    <t>Làm mới tuyến đường từ thôn Việt Thanh 4 sang bản Pom Mỏ Thổ xã Thanh Chăn, huyện Điện Biên</t>
  </si>
  <si>
    <t>Thủy lợi</t>
  </si>
  <si>
    <t>Kiên cố kênh tưới tiêu từ thôn Văn Tân xã Noong Hẹt đến bản Na Vai, xã Pom Lót, huyện Điện Biên</t>
  </si>
  <si>
    <t>Số 2210/QĐ-UBND ngày 02/12/2022</t>
  </si>
  <si>
    <t>Y tế - Văn hóa - Giáo dục</t>
  </si>
  <si>
    <t>Nhà văn hóa thể thao và các hạng mục phụ trợ xã Noong Hẹt, huyện Điện Biên</t>
  </si>
  <si>
    <t>A2.3</t>
  </si>
  <si>
    <t>Kế hoạch vốn thực hiện các Chuyên Đề, Chương trình và Đề án (Không quá 10% vốn giai đoạn 2022-2025)</t>
  </si>
  <si>
    <t xml:space="preserve"> Dự án khởi công mới năm 2024</t>
  </si>
  <si>
    <t xml:space="preserve">Khu xử lý rác thải rắn sinh hoạt xã Búng Lao, huyện Mường Ảng </t>
  </si>
  <si>
    <t>Hỗ trợ phát triển KTTT, HTX giai đoạn 2021-2025 phê duyệt tại Quyết định 1804/QĐ-TTg ngày 13/11/2020 và Đề án lựa chọn, hoàn thiện, nhân rộng mô hình HTX kiểu mới hiệu quả giai đoạn 2021-2025 phê duyệt tại Quyết định số 167/QĐ-TTg ngày 03/02/2021</t>
  </si>
  <si>
    <t>Xây dựng xã nông thôn mới thông minh hoặc xã thương mại điện tử xã Noong Hẹt, huyện Điện Biên, tỉnh Điện Biên</t>
  </si>
  <si>
    <t>VỐN BỔ SUNG THEO QUYẾT ĐỊNH 147/QĐ-TTG</t>
  </si>
  <si>
    <t>PHÂN BỔ CHO CẤP HUYỆN</t>
  </si>
  <si>
    <t>I.1</t>
  </si>
  <si>
    <t>Đạt chuẩn nông thôn mới nâng cao, kiểu mẫu</t>
  </si>
  <si>
    <t>Cổng chào xã Noong Hẹt, huyện Điện Biên</t>
  </si>
  <si>
    <t>2873/QĐ-UBND ngày 06/10/2023 của UBND huyện Điện Biên</t>
  </si>
  <si>
    <t>Nâng cấp, mở rộng, kè và lát vỉa hè 2 bên lề đường trục chính; cải tạo hệ thống thoát nước 2 bên đường xã Noong Hẹt, huyện Điện Biên</t>
  </si>
  <si>
    <t>3031/QĐ-UBND ngày 19/10/2023 của UBND huyện Điện Biên</t>
  </si>
  <si>
    <t>Đường Bê tông nội thôn Văn Biên, Văn Tân  xã Noong Hẹt, huyện Điện Biên</t>
  </si>
  <si>
    <t>3092/QĐ-UBND ngày 25/10/2023 của UBND huyện Điện Biên</t>
  </si>
  <si>
    <t>Đường Bê tông nội thôn thôn Hợp Thành, xã Noong Hẹt, huyện Điện Biên</t>
  </si>
  <si>
    <t>3032/QĐ-UBND ngày 19/10/2023 của UBND huyện Điện Biên</t>
  </si>
  <si>
    <t>Đường Bê tông nội thôn thôn Tân Lập xã Noong Hẹt, huyện Điện Biên</t>
  </si>
  <si>
    <t>II.1</t>
  </si>
  <si>
    <t>Hỗ trợ thêm vốn cho huyện "trắng xã nông thôn mới"</t>
  </si>
  <si>
    <t>Nâng cấp đường liên bản Ten Luống – Thẩm Trẩu xã Chiềng Sơ</t>
  </si>
  <si>
    <t>QĐ số 1654/QĐ-UBND ngày 18/9/2022</t>
  </si>
  <si>
    <t>Nâng cấp đường liên bản Bản Mẽ – Háng Tầu xã Chiềng Sơ</t>
  </si>
  <si>
    <t>QĐ số 1655/QĐ-UBND ngày 18/9/2022</t>
  </si>
  <si>
    <t>Đường Điện Bản Háng Pa xã Chiềng Sơ ( 51 hộ)</t>
  </si>
  <si>
    <t>QĐ số 1623/QĐ-UBND ngày 12/9/2022</t>
  </si>
  <si>
    <t>Đường Điện bản Háng Tầu Chiềng Sơ (59 hộ)</t>
  </si>
  <si>
    <t>QĐ số 1622/QĐ-UBND ngày 12/9/2022</t>
  </si>
  <si>
    <t>Đường Điện Bản Thẳm Trẩu xã Chiềng Sơ (40 hộ)</t>
  </si>
  <si>
    <t>QĐ số 1618/QĐ-UBND ngày 12/9/2022</t>
  </si>
  <si>
    <t>Đường Điện Bản Keo Đứa xã Chiềng Sơ (53 hộ)</t>
  </si>
  <si>
    <t>QĐ số 1621/QĐ-UBND ngày 12/9/2022</t>
  </si>
  <si>
    <t>Đường Điện Bản Nà Ly  xã Chiềng Sơ (44 hộ)</t>
  </si>
  <si>
    <t>QĐ số 1620/QĐ-UBND ngày 12/9/2022</t>
  </si>
  <si>
    <t>Đường giao thông bản Bông Ban + bản Băng Sản</t>
  </si>
  <si>
    <t>Đường giao thông Hới Nọ</t>
  </si>
  <si>
    <t>Đường giao thông bản Ngúa</t>
  </si>
  <si>
    <t xml:space="preserve"> Nâng cấp thủy lợi bản Có - bản Lạ</t>
  </si>
  <si>
    <t>Đường giao thông bản Cuông + bản Giăng</t>
  </si>
  <si>
    <t>Đường giao thông bản Cang</t>
  </si>
  <si>
    <t>IV.1</t>
  </si>
  <si>
    <t>Xã Mường Báng</t>
  </si>
  <si>
    <t>Cải tạo, nâng cấp đường nội thôn Phai Tung, xã Mường Báng</t>
  </si>
  <si>
    <t>2901/QĐ-UBND ngày 19/10/2023</t>
  </si>
  <si>
    <t>Cải tạo, nâng cấp đường nội thôn Sung Ún, xã Mường Báng</t>
  </si>
  <si>
    <t>2755/QĐ-UBND ngày 29/9/2023</t>
  </si>
  <si>
    <t>Cải tạo, nâng cấp đường ra khu sản xuất thôn Tiên Phong, xã Mường Báng</t>
  </si>
  <si>
    <t>Nước sinh hoạt thôn Pú Ôn, xã Mường Báng</t>
  </si>
  <si>
    <t>Cải tạo, nâng cấp đường nội thôn cụm 1 thôn Pú Ôn, xã Mường Báng</t>
  </si>
  <si>
    <t>Sửa chữa, nâng cấp nước sinh hoạt thôn Long Hung và khu trung tâm hành chính xã mới</t>
  </si>
  <si>
    <t>Nước sinh hoạt thôn Háng Chở, xã Mường Báng</t>
  </si>
  <si>
    <t>Nước sinh hoạt thôn Nà Áng, xã Mường Báng</t>
  </si>
  <si>
    <t>Sửa chữa, nâng cấp nước sinh hoạt thôn Kể Cải, xã Mường Báng</t>
  </si>
  <si>
    <t>V.1</t>
  </si>
  <si>
    <t>Nhà văn hóa - thể thao xã Nậm Nèn</t>
  </si>
  <si>
    <t>5442; 28/09/2023</t>
  </si>
  <si>
    <t>Đường ngõ xóm các bản Nậm Nèn 1, Nậm Nèn 2, Hô Mức, Cứu Táng xã Nậm Nèn</t>
  </si>
  <si>
    <t>Nước sinh hoạt bản Phiêng Đất A, xã Nậm Nèn</t>
  </si>
  <si>
    <t>5441; 28/09/2023</t>
  </si>
  <si>
    <t>Nâng cấp đường bê tông từ đường QL6 vào bản Nậm Nèn 1, 2</t>
  </si>
  <si>
    <t>5663; 09/10/2023</t>
  </si>
  <si>
    <t>Đường giao thông từ Tỉnh lộ 150 – bản Nậm Piền, xã Mường Tùng</t>
  </si>
  <si>
    <t>5755; 13/10/2023</t>
  </si>
  <si>
    <t>Phân bổ vốn thực hiện chương trình mỗi xã một sản phẩm giai đoạn 2021-2025</t>
  </si>
  <si>
    <t>-</t>
  </si>
  <si>
    <t>Mô hình phát triển sản phẩm OCOP về du lịch bản Nà Sự, xã Chà Nưa huyện Nậm Pồ</t>
  </si>
  <si>
    <t>VII.1</t>
  </si>
  <si>
    <t>Đạt chuẩn nông thôn mới nâng cao</t>
  </si>
  <si>
    <t>Xã Lay Nưa</t>
  </si>
  <si>
    <t>Đường giao thông nội bản Tạo Sen xã Lay Nưa, thị xã Mường Lay</t>
  </si>
  <si>
    <t xml:space="preserve">QĐ số 186/ UBND ngày 19/10/2023 </t>
  </si>
  <si>
    <t>Hệ thống nước sinh hoạt (nước sạch) các bản, xã Lay Nưa</t>
  </si>
  <si>
    <t>1026/QĐ-UBND ngày 18/10/2023</t>
  </si>
  <si>
    <t>Xã đạt chuẩn nông thôn mới nâng cao</t>
  </si>
  <si>
    <t>Nâng cấp đường bê tông lên khu sản xuất pha I, bản Nà Nghè, xã Thanh Minh</t>
  </si>
  <si>
    <t xml:space="preserve">1668 /QĐ-UBND ngày 19/10/2023 </t>
  </si>
  <si>
    <t xml:space="preserve"> </t>
  </si>
  <si>
    <t>Các dự án đã được phê duyệt</t>
  </si>
  <si>
    <t>Các dự án chưa được phê duyệt</t>
  </si>
  <si>
    <t>Số 3197/QĐ-UBND ngày 06/11/2023  của UBND huyện Điện Biên</t>
  </si>
  <si>
    <t>Quyết định số 3440/QĐ-UBND ngày 23/11/2023 của UBND huyện Điện Biên</t>
  </si>
  <si>
    <t>QĐ số 3441/QĐ-UBND ngày 24/11/2023 của UBND huyện Điện Biên</t>
  </si>
  <si>
    <t>3091/QĐ-UBND ngày 25/10/2023 của UBND huyện Điện Biên</t>
  </si>
  <si>
    <t>Đường BT nội thôn của Bản Mớ, Bản Noong Hẹt, Thôn 24 xã Noong Hẹt, huyện Điện Biên</t>
  </si>
  <si>
    <t xml:space="preserve"> QĐ số 3434/QĐ-UBND ngày 22/11/2023  của UBND huyện Điện Biên</t>
  </si>
  <si>
    <t>QĐ số 3439/QĐ-UBND ngày 23/11/2023</t>
  </si>
  <si>
    <t>QĐ số 3449/QĐ-UBND ngày 24/11/2023</t>
  </si>
  <si>
    <t xml:space="preserve"> QĐ số 3433/QĐ-UBND ngày 22/11/2023</t>
  </si>
  <si>
    <t xml:space="preserve"> QĐ số 3438/QĐ-UBND ngày 24/11/2023</t>
  </si>
  <si>
    <t>QĐ số 2874/QĐ-UBND ngày 06/10/2023</t>
  </si>
  <si>
    <t>QĐ số 2845/QĐ-UBND ngày 03/10/2023</t>
  </si>
  <si>
    <t xml:space="preserve">QĐ số 2853/QĐ-UBND ngày 5/10/2023 </t>
  </si>
  <si>
    <t>QĐ số 98a/QĐ-UBND ngày 09/10/2023</t>
  </si>
  <si>
    <t>QĐ số 121/QĐ-UBND ngày 22/11/2023</t>
  </si>
  <si>
    <t>QĐ số 110/QĐ-UBND ngày 01/11/2023</t>
  </si>
  <si>
    <t>QĐ số102/QĐ-UBND ngày 27/9/2023 của UBND xã Thanh An</t>
  </si>
  <si>
    <t>QĐ số 118/QĐ-UBND ngày 31/10/2023</t>
  </si>
  <si>
    <t>QĐ số 229/QĐ-UBND ngày 17/11/2023</t>
  </si>
  <si>
    <t>QĐ số 192/QĐ-UBND ngày 16/11/2023</t>
  </si>
  <si>
    <t>QĐ số 173/QĐ-UBND ngày 16/10/2023</t>
  </si>
  <si>
    <t>QĐ số 3198/QĐ-UBND ngày 06/11/2023</t>
  </si>
  <si>
    <t>QĐ số 124/QĐ-UBND ngày 01/11/2023</t>
  </si>
  <si>
    <t>QĐ số 2534/QĐ-UBND ngày 31/8/2023</t>
  </si>
  <si>
    <t>QĐ số 2535/QĐ-UBND ngày 31/8/2023</t>
  </si>
  <si>
    <t>QĐ số 2536/QĐ-UBND ngày 31/8/2023</t>
  </si>
  <si>
    <t>Quyết định số 1658/QĐ-UBND ngày 18/10/2023</t>
  </si>
  <si>
    <t>Quyết định số 1522/QĐ-UBND ngày 21/9/2023</t>
  </si>
  <si>
    <t>Quyết định số 1690/QĐ-UBND ngày 23/10/2023</t>
  </si>
  <si>
    <t>Quyết định số 1261/QĐ-UBND ngày 5/9/2023</t>
  </si>
  <si>
    <t xml:space="preserve">Quyết định số 1807/QĐ-UBND ngày 7/11/2023 </t>
  </si>
  <si>
    <t>Quyết định số: 1363/ QĐ-UBND ngày 12/9/2023</t>
  </si>
  <si>
    <t>Quyết định số 1519a/QĐ-UBND ngày 21/9/2023</t>
  </si>
  <si>
    <t>Quyết định số 1808/QĐ-UBND ngày 7/11/2023</t>
  </si>
  <si>
    <t>Quyết định số 1762/QĐ-UBND ngày 2/11/2023</t>
  </si>
  <si>
    <t>Quyết định số 1658a/QĐ-UBND ngày 18/10/2023</t>
  </si>
  <si>
    <t>2118 /QĐ-UBND ngày 15/11/2023</t>
  </si>
  <si>
    <t>2122 /QĐ-UBND ngày 15/11/2023</t>
  </si>
  <si>
    <t>2123/QĐ-UBND ngày 15/11/2023</t>
  </si>
  <si>
    <t>2124/QĐ-UBND ngày 15/11/2023</t>
  </si>
  <si>
    <t>2125/QĐ-UBND ngày 15/11/2023</t>
  </si>
  <si>
    <t>2126/QĐ-UBND ngày 15/11/2023</t>
  </si>
  <si>
    <t>2127/QĐ-UBND ngày 15/11/2023</t>
  </si>
  <si>
    <t>2128/QĐ-UBND ngày 15/11/2023</t>
  </si>
  <si>
    <t>2130/QĐ_UBND ngày 15/11/2023</t>
  </si>
  <si>
    <t>2131/QĐ-UBND ngày 15/11/2023</t>
  </si>
  <si>
    <t>2132/QĐ-UBND ngày 15/11/2023</t>
  </si>
  <si>
    <t>2134/QĐ_UBND ngày 15/11/2023</t>
  </si>
  <si>
    <t>2135/QĐ-UBND ngày 15/11/2023</t>
  </si>
  <si>
    <t>2136/QĐ-UBND ngày 15/11/2023</t>
  </si>
  <si>
    <t>2138/QĐ-UBND ngày 15/11/2023</t>
  </si>
  <si>
    <t>2140/QĐ-UBND ngày 15/11/2023</t>
  </si>
  <si>
    <t>2141/QĐ-UBND ngày 15/11/2023</t>
  </si>
  <si>
    <t>2142/QĐ-UBND ngày 15/11/2023</t>
  </si>
  <si>
    <t>1894/QĐ-UBND ngày 22/11/2023 của UBND tỉnh Điện Biên</t>
  </si>
  <si>
    <t>3054/QĐ-UBND ngày 15/11/2023</t>
  </si>
  <si>
    <t>3061/QĐ-UBND ngày 16/11/2023</t>
  </si>
  <si>
    <t>3084/QĐ-UBND ngày 22/11/2023</t>
  </si>
  <si>
    <t>3037/QĐ-UBND ngày 14/11/2023</t>
  </si>
  <si>
    <t>3055/QĐ-UBND ngày 15/11/2023</t>
  </si>
  <si>
    <t>3031/QĐ-UBND ngày 14/11/2023</t>
  </si>
  <si>
    <t>3032/QĐ-UBND ngày 14/11/2023</t>
  </si>
  <si>
    <t>3072/QĐ-UBND ngày 21/11/2023</t>
  </si>
  <si>
    <t>3079/QĐ-UBND ngày 21/11/2023</t>
  </si>
  <si>
    <t>3057/QĐ-UBND ngày 15/11/2023</t>
  </si>
  <si>
    <t>3034/QĐ-UBND ngày 14/11/2023</t>
  </si>
  <si>
    <t>3035/QĐ-UBND ngày 14/11/2023</t>
  </si>
  <si>
    <t>3056/QĐ-UBND ngày 15/11/2023</t>
  </si>
  <si>
    <t>3036/QĐ-UBND ngày 14/11/2023</t>
  </si>
  <si>
    <t>3058/QĐ-UBND ngày 16/11/2023</t>
  </si>
  <si>
    <t>22</t>
  </si>
  <si>
    <t>23</t>
  </si>
  <si>
    <t>24</t>
  </si>
  <si>
    <t>28</t>
  </si>
  <si>
    <t>29</t>
  </si>
  <si>
    <t>32</t>
  </si>
  <si>
    <t>33</t>
  </si>
  <si>
    <t>34</t>
  </si>
  <si>
    <t>36</t>
  </si>
  <si>
    <t>37</t>
  </si>
  <si>
    <t>38</t>
  </si>
  <si>
    <t>39</t>
  </si>
  <si>
    <t>40</t>
  </si>
  <si>
    <t>42</t>
  </si>
  <si>
    <t>45</t>
  </si>
  <si>
    <t>2070/QĐ-UBND ngày 26/10/2023</t>
  </si>
  <si>
    <t>2071/QĐ-UBND ngày 26/10/2023</t>
  </si>
  <si>
    <t>2072/QĐ-UBND ngày 26/10/2023</t>
  </si>
  <si>
    <t>2133/QĐ-UBND ngày 30/10/2023</t>
  </si>
  <si>
    <t>2134/QĐ-UBND ngày 30/10/2023</t>
  </si>
  <si>
    <t>2034/QĐ-UBND ngày 23/10/2023</t>
  </si>
  <si>
    <t>2035/QĐ-UBND ngày 23/10/2023</t>
  </si>
  <si>
    <t>2036/QĐ-UBND ngày 23/10/2023</t>
  </si>
  <si>
    <t>2037/QĐ-UBND ngày 23/10/2023</t>
  </si>
  <si>
    <t>2038/QĐ-UBND ngày 23/10/2023</t>
  </si>
  <si>
    <t>2066/QĐ-UBND ngày 25/10/2023</t>
  </si>
  <si>
    <t>2067/QĐ-UBND ngày 25/10/2023</t>
  </si>
  <si>
    <t>2068/QĐ-UBND ngày 25/10/2023</t>
  </si>
  <si>
    <t>2033/QĐ-UBND ngày 23/10/2023</t>
  </si>
  <si>
    <t xml:space="preserve">Quyết định số 2434/QĐ-UBND ngày 15/11/2023 </t>
  </si>
  <si>
    <t xml:space="preserve">Quyết định số 2435/QĐ-UBND ngày 15/11/2023 </t>
  </si>
  <si>
    <t>Quyết định số 2436/QĐ-UBND ngày 15/11/2023</t>
  </si>
  <si>
    <t xml:space="preserve">Quyết định số 2137/QĐ-UBND ngày 30/10/2023 </t>
  </si>
  <si>
    <t xml:space="preserve">Số 111/QĐ-UBND ngày 26/11/2023 </t>
  </si>
  <si>
    <t xml:space="preserve">Số 110/QĐ-UBND ngày 25/11/2023 </t>
  </si>
  <si>
    <t xml:space="preserve">Số 114/QĐ-UBND ngày 26/11/2023 </t>
  </si>
  <si>
    <t xml:space="preserve">Số 112/QĐ-UBND ngày 26/11/2023 </t>
  </si>
  <si>
    <t xml:space="preserve">Số 109/QĐ-UBND ngày 25/11/2023 </t>
  </si>
  <si>
    <t xml:space="preserve">Số 113/QĐ-UBND ngày 26/11/2023 </t>
  </si>
  <si>
    <t xml:space="preserve">Số 115/QĐ-UBND ngày 26/11/2023 </t>
  </si>
  <si>
    <t xml:space="preserve">Số 116/QĐ-UBND ngày 26/11/2023 </t>
  </si>
  <si>
    <t xml:space="preserve">Số 105/QĐ-UBND ngày 25/11/2023 </t>
  </si>
  <si>
    <t xml:space="preserve">Số 106/QĐ-UBND ngày 25/11/2023 </t>
  </si>
  <si>
    <t>Số 107/QĐ-UBND ngày 25/11/2023</t>
  </si>
  <si>
    <t xml:space="preserve">Số 117/QĐ-UBND ngày 26/11/2023 </t>
  </si>
  <si>
    <t>Số 79/QD-UBND, ngày 23/11/2023</t>
  </si>
  <si>
    <t>Số 110/QĐ-UBND ngày 27/11/2023</t>
  </si>
  <si>
    <t>Số 99/QĐ-UBND ngày 24/11/2023</t>
  </si>
  <si>
    <t>Số 100/QĐ-UBND ngày 24/11/2023</t>
  </si>
  <si>
    <t>Số 101/QĐ-UBND ngày 24/11/2023</t>
  </si>
  <si>
    <t>Số 102/QĐ-UBND ngày 24/11/2023</t>
  </si>
  <si>
    <t>Số 103/QĐ-UBND ngày 24/11/2023</t>
  </si>
  <si>
    <t>Số 104/QĐ-UBND ngày 24/11/2023</t>
  </si>
  <si>
    <t>Số: 1898/QĐ-UBND Ngày 26/10/2023</t>
  </si>
  <si>
    <t>Số: 1901/QĐ-UBND Ngày 26/10/2023</t>
  </si>
  <si>
    <t>Số: 1921/QĐ-UBND Ngày 30/10/2023</t>
  </si>
  <si>
    <t>Số: 1900/QĐ-UBND Ngày 26/10/2023</t>
  </si>
  <si>
    <t>Số: 1866/QĐ-UBND Ngày 26/10/2023</t>
  </si>
  <si>
    <t>Số: 1973/QĐ-UBND Ngày 03/11/2023</t>
  </si>
  <si>
    <t>số: 1974/QĐ-UBND Ngày 03/11/2023</t>
  </si>
  <si>
    <t>Số: 1975/QĐ-UBND Ngày 03/11/2023</t>
  </si>
  <si>
    <t>Số: 1976/QĐ-UBND Ngày 03/11/2023</t>
  </si>
  <si>
    <t>Số: 2025/QĐ-UBND Ngày 08/11/2023</t>
  </si>
  <si>
    <t>Số: 2026/QĐ-UBND Ngày 08 /11/2023</t>
  </si>
  <si>
    <t>Số 2033/QĐ - UBND ngày 08/11/2023</t>
  </si>
  <si>
    <t>Số 2034/QĐ - UBND ngày 08/11/2023</t>
  </si>
  <si>
    <t>Số: 1977/QĐ-UBND Ngày 03/11/2023</t>
  </si>
  <si>
    <t>Số 2035/QĐ - UBND ngày 08/11/2023</t>
  </si>
  <si>
    <t>Số:  1972/QĐ-UBND Ngày 03/11/2023</t>
  </si>
  <si>
    <t>Số: 2027/QĐ-UBND Ngày 08/11/2023</t>
  </si>
  <si>
    <t>Số: 2028/QĐ-UBND Ngày 08/11/2023</t>
  </si>
  <si>
    <t>Số 2038/QĐ - UBND ngày 08/11/2023</t>
  </si>
  <si>
    <t>Số 2039/QĐ - UBND ngày 08/11/2023</t>
  </si>
  <si>
    <t>Số: 1978/QĐ-UBND Ngày 03/11/2023</t>
  </si>
  <si>
    <t>Số: 1979/QĐ-UBND Ngày 03/11/2023</t>
  </si>
  <si>
    <t>Số: 1980/QĐ-UBND Ngày 03/11/2023</t>
  </si>
  <si>
    <t>Số 2036/QĐ - UBND ngày 08/11/2023</t>
  </si>
  <si>
    <t>Số: 2029/QĐ-UBND Ngày  08/11/2023</t>
  </si>
  <si>
    <t>Số: 1981/QĐ-UBND Ngày 03/11/2023</t>
  </si>
  <si>
    <t>Số 2037/QĐ - UBND ngày 08/11/2023</t>
  </si>
  <si>
    <t>Số: 2144 /QĐ-UBND Ngày 21/11/2023</t>
  </si>
  <si>
    <t>Số: 2182/QĐ-UBND Ngày 28/11/2023</t>
  </si>
  <si>
    <t>Đã có Quyết định phê duyệt các dự án thành phần</t>
  </si>
  <si>
    <t>Nhà văn hóa, sân thể thao xã Na Son</t>
  </si>
  <si>
    <t>Hỗ trợ, xây dựng cơ sở vật chất tại bản du lịch cộng đồng Tìa Ló A, Tìa Ló B, xã Nong U</t>
  </si>
  <si>
    <t>Số 2047/QĐ-UBND ngày 10/11/2023</t>
  </si>
  <si>
    <t>Số 2051/QĐ-UBND ngày 13/11/2023</t>
  </si>
  <si>
    <t>Số 4098/QĐ-UBND ngày 16/11/2023</t>
  </si>
  <si>
    <t>Số 4097/QĐ-UBND ngày 16/11/2023</t>
  </si>
  <si>
    <t>Số 4099/QĐ-UBND ngày 16/11/2023</t>
  </si>
  <si>
    <t>Số 4100/QĐ-UBND ngày 16/11/2023</t>
  </si>
  <si>
    <t>Số 4101/QĐ-UBND ngày 16/11/2023</t>
  </si>
  <si>
    <t>Số 4102/QĐ-UBND ngày 16/11/2023</t>
  </si>
  <si>
    <t>Số 4137/QĐ-UBND ngày 17/11/2023</t>
  </si>
  <si>
    <t>Số 4103/QĐ-UBND ngày 16/11/2023</t>
  </si>
  <si>
    <t>Số 4104/QĐ-UBND ngày 16/11/2023</t>
  </si>
  <si>
    <t>Số 4105/QĐ-UBND ngày 16/11/2023</t>
  </si>
  <si>
    <t>Số 4106/QĐ-UBND ngày 16/11/2023</t>
  </si>
  <si>
    <t>Số 4138/QĐ-UBND ngày 17/11/2023</t>
  </si>
  <si>
    <t>Số 4139/QĐ-UBND ngày 17/11/2023</t>
  </si>
  <si>
    <t>Số 4140/QĐ-UBND ngày 17/11/2023</t>
  </si>
  <si>
    <t>Số 4107/QĐ-UBND ngày 16/11/2023</t>
  </si>
  <si>
    <t>Số 4108/QĐ-UBND ngày 16/11/2023</t>
  </si>
  <si>
    <t>Số 4109/QĐ-UBND ngày 16/11/2023</t>
  </si>
  <si>
    <t>Số 4110/QĐ-UBND ngày 16/11/2023</t>
  </si>
  <si>
    <t>Số 4111/QĐ-UBND ngày 16/11/2023</t>
  </si>
  <si>
    <t>Số 4141/QĐ-UBND ngày 17/11/2023</t>
  </si>
  <si>
    <t>Số 4142/QĐ-UBND ngày 17/11/2023</t>
  </si>
  <si>
    <t>Số 4143/QĐ-UBND ngày 17/11/2023</t>
  </si>
  <si>
    <t>Số 4144/QĐ-UBND ngày 17/11/2023</t>
  </si>
  <si>
    <t>Số 4145/QĐ-UBND ngày 17/11/2023</t>
  </si>
  <si>
    <t>Số 4165/QĐ-UBND ngày 20/11/2023</t>
  </si>
  <si>
    <t>Số 4166/QĐ-UBND ngày 20/11/2023</t>
  </si>
  <si>
    <t>Số 4167/QĐ-UBND ngày 20/11/2023</t>
  </si>
  <si>
    <t>Số 4168/QĐ-UBND ngày 20/11/2023</t>
  </si>
  <si>
    <t>Số 4169/QĐ-UBND ngày 20/11/2023</t>
  </si>
  <si>
    <t>Số 4170/QĐ-UBND ngày 20/11/2023</t>
  </si>
  <si>
    <t>Số 4083/QĐ-UBND ngày 15/11/2023</t>
  </si>
  <si>
    <t>Số 4084/QĐ-UBND ngày 15/11/2023</t>
  </si>
  <si>
    <t>Số 4171/QĐ-UBND ngày 20/11/2023</t>
  </si>
  <si>
    <t>Số 4172/QĐ-UBND ngày 20/11/2023</t>
  </si>
  <si>
    <t>Số 4173/QĐ-UBND ngày 20/11/2023</t>
  </si>
  <si>
    <t>Số 4085/QĐ-UBND ngày 15/11/2023</t>
  </si>
  <si>
    <t>Số 4086/QĐ-UBND ngày 15/11/2023</t>
  </si>
  <si>
    <t>Số 4253/QĐ-UBND ngày 22/11/2022</t>
  </si>
  <si>
    <t>Số 4174/QĐ-UBND ngày 20/11/2023</t>
  </si>
  <si>
    <t>Số 4146/QĐ-UBND ngày 17/11/2023</t>
  </si>
  <si>
    <t>Số 4147/QĐ-UBND ngày 17/11/2023</t>
  </si>
  <si>
    <t>Số 4175/QĐ-UBND ngày 20/11/2023</t>
  </si>
  <si>
    <t>Số 4148/QĐ-UBND ngày 17/11/2023</t>
  </si>
  <si>
    <t>Số 4087/QĐ-UBND ngày 15/11/2023</t>
  </si>
  <si>
    <t>Số 4088/QĐ-UBND ngày 15/11/2023</t>
  </si>
  <si>
    <t>Số 4089/QĐ-UBND ngày 15/11/2023</t>
  </si>
  <si>
    <t>Số 4090/QĐ-UBND ngày 15/11/2023</t>
  </si>
  <si>
    <t>Số 4091/QĐ-UBND ngày 15/11/2023</t>
  </si>
  <si>
    <t>Số 4092/QĐ-UBND ngày 15/11/2023</t>
  </si>
  <si>
    <t>Số 4176/QĐ-UBND ngày 20/11/2023</t>
  </si>
  <si>
    <t>Số 310/QĐ-UBND ngày 20/11/2023</t>
  </si>
  <si>
    <t>Số 311/QĐ-UBND ngày 20/11/2023</t>
  </si>
  <si>
    <t>Số 309/QĐ-UBND ngày 20/11/2023</t>
  </si>
  <si>
    <t>Số 308/QĐ-UBND ngày 20/11/2023</t>
  </si>
  <si>
    <t>Số 165/QĐ-UBND ngày 20/11/2023</t>
  </si>
  <si>
    <t>Số 166/QĐ-UBND ngày 20/11/2023</t>
  </si>
  <si>
    <t>Số 217/QĐ-UBND ngày 20/11/2023</t>
  </si>
  <si>
    <t>Số 235/QD-UBND ngày 20/11/2023</t>
  </si>
  <si>
    <t>Số 4081/QĐ-UBND ngày 15/11/2023</t>
  </si>
  <si>
    <t>Số 4082/QĐ-UBND ngày 15/11/2023</t>
  </si>
  <si>
    <t>QĐ số 1138 ngày 24/11/2023</t>
  </si>
  <si>
    <t>QĐ số 1138a ngày 24/11/2023</t>
  </si>
  <si>
    <t>Quyết định số 3033/QĐ-UBND ngày 14/11/2023</t>
  </si>
  <si>
    <t>Có QDĐT</t>
  </si>
  <si>
    <t xml:space="preserve">Số 175/QĐ-UBND ngày 26/10/2023 </t>
  </si>
  <si>
    <t xml:space="preserve">Dự án đã hoàn thành </t>
  </si>
  <si>
    <t>QĐ số 3570 QĐ-UBND của UBND huyện Điện Biên</t>
  </si>
  <si>
    <t>Số: 2030/QĐ-UBND Ngày 08/11/2023</t>
  </si>
  <si>
    <t>Vốn chưa phân bổ</t>
  </si>
  <si>
    <t>Phân bổ chi tiết sau khi có Quyết định dự án đầu tư</t>
  </si>
  <si>
    <t>Phân bổ chi tiết sau khi có Quyết định đầu tư</t>
  </si>
  <si>
    <t>a1)</t>
  </si>
  <si>
    <t>a2)</t>
  </si>
  <si>
    <t>Phân bổ chi tiết sau khi các dự án có Quyết định đầu tư</t>
  </si>
  <si>
    <t>Phân bổ chi tiết khi dự án có Quyết định đầu tư</t>
  </si>
  <si>
    <t>Phân bổ chi tiết khi các dự án có Quyết định đầu tư</t>
  </si>
  <si>
    <t>Phân bổ chi tiết sau khi có Quyết định phê duyệt dự án đầu tư</t>
  </si>
  <si>
    <t xml:space="preserve">Vốn chưa phân bổ </t>
  </si>
  <si>
    <t>Phân bổ sau khi dự án có Quyết định đầu tư</t>
  </si>
  <si>
    <t>Phân bổ sau khi các dự án có Quyết định đầu tư</t>
  </si>
  <si>
    <t>Phân bổ chi tiết cho các dự án sau khi có Quyết định đầu tư</t>
  </si>
  <si>
    <t>Nhu cầu cần bổ sung</t>
  </si>
  <si>
    <t>Kê hoạch vốn giao so với tông mức dự án</t>
  </si>
  <si>
    <t>Biểu số 3.2</t>
  </si>
  <si>
    <t>DỰ KIẾN KẾ HOẠCH  ĐẦU TƯ CÔNG VỐN NGÂN SÁCH TRUNG ƯƠNG NĂM 2024 DỰ ÁN ỔN ĐỊNH DÂN CƯ PHÁT TRIỂN KINH TẾ - XÃ HỘI VÙNG TÁI ĐỊNH CƯ THỦY ĐIỆN SƠN LA, 
TỈNH ĐIỆN BIÊN </t>
  </si>
  <si>
    <t xml:space="preserve"> Đơn vị: Triệu đồng</t>
  </si>
  <si>
    <t>(Kèm theo Nghị quyết số               /NQ-HĐND ngày         /12/2023 của Hội đồng nhân dân tỉnh Điện Biên)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</si>
</sst>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3" formatCode="_(* #,##0.00_);_(* \(#,##0.00\);_(* &quot;-&quot;??_);_(@_)"/>
    <numFmt numFmtId="164" formatCode="_-* #,##0.00\ _₫_-;\-* #,##0.00\ _₫_-;_-* &quot;-&quot;??\ _₫_-;_-@_-"/>
    <numFmt numFmtId="165" formatCode="_-* #,##0.00_-;\-* #,##0.00_-;_-* &quot;-&quot;??_-;_-@_-"/>
    <numFmt numFmtId="166" formatCode="_(* #,##0_);_(* \(#,##0\);_(* &quot;-&quot;??_);_(@_)"/>
    <numFmt numFmtId="167" formatCode="_-* #,##0\ _₫_-;\-* #,##0\ _₫_-;_-* &quot;-&quot;??\ _₫_-;_-@_-"/>
    <numFmt numFmtId="168" formatCode="#,##0.0"/>
    <numFmt numFmtId="169" formatCode="_-* #,##0.00\ _V_N_D_-;\-* #,##0.00\ _V_N_D_-;_-* &quot;-&quot;??\ _V_N_D_-;_-@_-"/>
    <numFmt numFmtId="170" formatCode="_-* #,##0\ _V_N_D_-;\-* #,##0\ _V_N_D_-;_-* &quot;-&quot;??\ _V_N_D_-;_-@_-"/>
    <numFmt numFmtId="171" formatCode="_-* #,##0_-;\-* #,##0_-;_-* &quot;-&quot;??_-;_-@_-"/>
  </numFmts>
  <fonts count="45" x14ac:knownFonts="1">
    <font>
      <sz val="12"/>
      <color theme="1"/>
      <name val="Times New Roman"/>
      <family val="2"/>
      <charset val="163"/>
    </font>
    <font>
      <sz val="12"/>
      <color theme="1"/>
      <name val="Times New Roman"/>
      <family val="2"/>
      <charset val="163"/>
    </font>
    <font>
      <sz val="10"/>
      <name val="Arial"/>
      <family val="2"/>
    </font>
    <font>
      <b/>
      <sz val="14"/>
      <color theme="1"/>
      <name val="Times New Roman"/>
      <family val="1"/>
    </font>
    <font>
      <sz val="14"/>
      <color theme="1"/>
      <name val="Times New Roman"/>
      <family val="1"/>
    </font>
    <font>
      <sz val="11"/>
      <color indexed="8"/>
      <name val="Calibri"/>
      <family val="2"/>
    </font>
    <font>
      <sz val="14"/>
      <name val="Times New Roman"/>
      <family val="1"/>
    </font>
    <font>
      <i/>
      <sz val="14"/>
      <color theme="1"/>
      <name val="Times New Roman"/>
      <family val="1"/>
    </font>
    <font>
      <i/>
      <sz val="12"/>
      <color theme="1"/>
      <name val="Times New Roman"/>
      <family val="1"/>
    </font>
    <font>
      <sz val="12"/>
      <color theme="1"/>
      <name val="Times New Roman"/>
      <family val="1"/>
    </font>
    <font>
      <sz val="12"/>
      <name val="Times New Roman"/>
      <family val="1"/>
    </font>
    <font>
      <b/>
      <sz val="12"/>
      <color theme="1"/>
      <name val="Times New Roman"/>
      <family val="1"/>
    </font>
    <font>
      <b/>
      <sz val="12"/>
      <name val="Times New Roman"/>
      <family val="1"/>
    </font>
    <font>
      <b/>
      <sz val="12"/>
      <color rgb="FF0070C0"/>
      <name val="Times New Roman"/>
      <family val="1"/>
    </font>
    <font>
      <sz val="11"/>
      <color theme="1"/>
      <name val="Calibri"/>
      <family val="2"/>
      <charset val="163"/>
      <scheme val="minor"/>
    </font>
    <font>
      <sz val="12"/>
      <color rgb="FF7030A0"/>
      <name val="Times New Roman"/>
      <family val="1"/>
    </font>
    <font>
      <sz val="12"/>
      <color rgb="FF0070C0"/>
      <name val="Times New Roman"/>
      <family val="1"/>
    </font>
    <font>
      <sz val="12"/>
      <color theme="9" tint="-0.499984740745262"/>
      <name val="Times New Roman"/>
      <family val="1"/>
    </font>
    <font>
      <sz val="11"/>
      <color theme="1"/>
      <name val="Calibri"/>
      <family val="2"/>
      <scheme val="minor"/>
    </font>
    <font>
      <sz val="12"/>
      <color rgb="FFFF0000"/>
      <name val="Times New Roman"/>
      <family val="1"/>
    </font>
    <font>
      <b/>
      <sz val="14"/>
      <name val="Times New Roman"/>
      <family val="1"/>
    </font>
    <font>
      <sz val="11"/>
      <name val="Times New Roman"/>
      <family val="1"/>
    </font>
    <font>
      <sz val="11"/>
      <name val="Calibri"/>
      <family val="2"/>
      <scheme val="minor"/>
    </font>
    <font>
      <i/>
      <sz val="14"/>
      <name val="Times New Roman"/>
      <family val="1"/>
    </font>
    <font>
      <sz val="12"/>
      <name val="Calibri"/>
      <family val="2"/>
      <scheme val="minor"/>
    </font>
    <font>
      <sz val="12"/>
      <name val=".VnTime"/>
      <family val="2"/>
    </font>
    <font>
      <sz val="11"/>
      <color indexed="8"/>
      <name val="Arial"/>
      <family val="2"/>
    </font>
    <font>
      <b/>
      <sz val="12"/>
      <name val="Calibri"/>
      <family val="2"/>
      <scheme val="minor"/>
    </font>
    <font>
      <sz val="10"/>
      <color indexed="8"/>
      <name val="MS Sans Serif"/>
      <family val="2"/>
    </font>
    <font>
      <sz val="10"/>
      <name val="Times New Roman"/>
      <family val="1"/>
      <charset val="163"/>
    </font>
    <font>
      <sz val="10"/>
      <name val=".VnTime"/>
      <family val="2"/>
    </font>
    <font>
      <b/>
      <sz val="11"/>
      <name val="Times New Roman"/>
      <family val="1"/>
    </font>
    <font>
      <i/>
      <sz val="11"/>
      <name val="Times New Roman"/>
      <family val="1"/>
    </font>
    <font>
      <b/>
      <sz val="11"/>
      <name val="Calibri"/>
      <family val="2"/>
      <scheme val="minor"/>
    </font>
    <font>
      <sz val="10"/>
      <name val="Times New Roman"/>
      <family val="1"/>
    </font>
    <font>
      <sz val="12"/>
      <name val="Times New Roman"/>
      <family val="2"/>
      <charset val="163"/>
    </font>
    <font>
      <sz val="12"/>
      <color rgb="FFFF0000"/>
      <name val="Times New Roman"/>
      <family val="2"/>
      <charset val="163"/>
    </font>
    <font>
      <b/>
      <sz val="12"/>
      <color rgb="FFFF0000"/>
      <name val="Times New Roman"/>
      <family val="1"/>
    </font>
    <font>
      <sz val="12"/>
      <color rgb="FFFF0000"/>
      <name val="Calibri"/>
      <family val="2"/>
      <scheme val="minor"/>
    </font>
    <font>
      <b/>
      <sz val="12"/>
      <color rgb="FFFF0000"/>
      <name val="Calibri"/>
      <family val="2"/>
      <scheme val="minor"/>
    </font>
    <font>
      <i/>
      <sz val="11"/>
      <color rgb="FFFF0000"/>
      <name val="Times New Roman"/>
      <family val="1"/>
    </font>
    <font>
      <sz val="11"/>
      <color rgb="FFFF0000"/>
      <name val="Times New Roman"/>
      <family val="1"/>
    </font>
    <font>
      <sz val="11"/>
      <color rgb="FFFF0000"/>
      <name val="Calibri"/>
      <family val="2"/>
      <scheme val="minor"/>
    </font>
    <font>
      <b/>
      <sz val="11"/>
      <color rgb="FFFF0000"/>
      <name val="Calibri"/>
      <family val="2"/>
      <scheme val="minor"/>
    </font>
    <font>
      <b/>
      <i/>
      <sz val="12"/>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29">
    <xf numFmtId="0" fontId="0" fillId="0" borderId="0"/>
    <xf numFmtId="0" fontId="2" fillId="0" borderId="0"/>
    <xf numFmtId="43" fontId="5" fillId="0" borderId="0" applyFont="0" applyFill="0" applyBorder="0" applyAlignment="0" applyProtection="0"/>
    <xf numFmtId="164" fontId="1" fillId="0" borderId="0" applyFont="0" applyFill="0" applyBorder="0" applyAlignment="0" applyProtection="0"/>
    <xf numFmtId="0" fontId="10" fillId="0" borderId="0"/>
    <xf numFmtId="164" fontId="14" fillId="0" borderId="0" applyFont="0" applyFill="0" applyBorder="0" applyAlignment="0" applyProtection="0"/>
    <xf numFmtId="0" fontId="1" fillId="0" borderId="0"/>
    <xf numFmtId="0" fontId="18" fillId="0" borderId="0"/>
    <xf numFmtId="169" fontId="2" fillId="0" borderId="0" applyFont="0" applyFill="0" applyBorder="0" applyAlignment="0" applyProtection="0"/>
    <xf numFmtId="169" fontId="2" fillId="0" borderId="0" applyFont="0" applyFill="0" applyBorder="0" applyAlignment="0" applyProtection="0"/>
    <xf numFmtId="0" fontId="25" fillId="0" borderId="0"/>
    <xf numFmtId="0" fontId="26" fillId="0" borderId="0"/>
    <xf numFmtId="43" fontId="5" fillId="0" borderId="0" applyFont="0" applyFill="0" applyBorder="0" applyAlignment="0" applyProtection="0"/>
    <xf numFmtId="0" fontId="2" fillId="0" borderId="0"/>
    <xf numFmtId="0" fontId="5" fillId="0" borderId="0"/>
    <xf numFmtId="43" fontId="2" fillId="0" borderId="0" applyFont="0" applyFill="0" applyBorder="0" applyAlignment="0" applyProtection="0"/>
    <xf numFmtId="41" fontId="5" fillId="0" borderId="0" applyFont="0" applyFill="0" applyBorder="0" applyAlignment="0" applyProtection="0"/>
    <xf numFmtId="0" fontId="2" fillId="0" borderId="0"/>
    <xf numFmtId="0" fontId="28" fillId="0" borderId="0"/>
    <xf numFmtId="0" fontId="14" fillId="0" borderId="0"/>
    <xf numFmtId="0" fontId="2" fillId="0" borderId="0"/>
    <xf numFmtId="0" fontId="2" fillId="0" borderId="0"/>
    <xf numFmtId="0" fontId="29" fillId="0" borderId="0"/>
    <xf numFmtId="0" fontId="30" fillId="0" borderId="0" applyNumberFormat="0" applyFill="0" applyBorder="0" applyAlignment="0" applyProtection="0"/>
    <xf numFmtId="0" fontId="2" fillId="0" borderId="0"/>
    <xf numFmtId="164"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1" fillId="0" borderId="0" applyFont="0" applyFill="0" applyBorder="0" applyAlignment="0" applyProtection="0"/>
  </cellStyleXfs>
  <cellXfs count="429">
    <xf numFmtId="0" fontId="0" fillId="0" borderId="0" xfId="0"/>
    <xf numFmtId="1" fontId="4" fillId="0" borderId="0" xfId="1" applyNumberFormat="1" applyFont="1" applyAlignment="1">
      <alignment horizontal="center" vertical="center" wrapText="1"/>
    </xf>
    <xf numFmtId="1" fontId="6" fillId="2" borderId="0" xfId="1" applyNumberFormat="1" applyFont="1" applyFill="1" applyAlignment="1">
      <alignment vertical="center" wrapText="1"/>
    </xf>
    <xf numFmtId="166" fontId="9" fillId="0" borderId="1" xfId="2" applyNumberFormat="1" applyFont="1" applyFill="1" applyBorder="1" applyAlignment="1">
      <alignment vertical="center" wrapText="1"/>
    </xf>
    <xf numFmtId="1" fontId="10" fillId="2" borderId="0" xfId="1" applyNumberFormat="1" applyFont="1" applyFill="1" applyAlignment="1">
      <alignment vertical="center" wrapText="1"/>
    </xf>
    <xf numFmtId="166" fontId="11" fillId="0" borderId="1" xfId="2" applyNumberFormat="1" applyFont="1" applyFill="1" applyBorder="1" applyAlignment="1">
      <alignment vertical="center" wrapText="1"/>
    </xf>
    <xf numFmtId="1" fontId="12" fillId="2" borderId="0" xfId="1" applyNumberFormat="1" applyFont="1" applyFill="1" applyAlignment="1">
      <alignment vertical="center" wrapText="1"/>
    </xf>
    <xf numFmtId="3" fontId="12" fillId="2" borderId="0" xfId="1" applyNumberFormat="1" applyFont="1" applyFill="1" applyAlignment="1">
      <alignment horizontal="center" vertical="center" wrapText="1"/>
    </xf>
    <xf numFmtId="3" fontId="9" fillId="0" borderId="1" xfId="1" quotePrefix="1" applyNumberFormat="1" applyFont="1" applyBorder="1" applyAlignment="1">
      <alignment horizontal="center" vertical="center" wrapText="1"/>
    </xf>
    <xf numFmtId="3" fontId="9" fillId="2" borderId="0" xfId="1" applyNumberFormat="1" applyFont="1" applyFill="1" applyAlignment="1">
      <alignment vertical="center" wrapText="1"/>
    </xf>
    <xf numFmtId="3" fontId="10" fillId="2" borderId="0" xfId="1" applyNumberFormat="1" applyFont="1" applyFill="1" applyAlignment="1">
      <alignment vertical="center" wrapText="1"/>
    </xf>
    <xf numFmtId="1" fontId="11" fillId="0" borderId="1" xfId="1" applyNumberFormat="1" applyFont="1" applyBorder="1" applyAlignment="1">
      <alignment horizontal="center" vertical="center" wrapText="1"/>
    </xf>
    <xf numFmtId="167" fontId="11" fillId="0" borderId="1" xfId="3" applyNumberFormat="1" applyFont="1" applyFill="1" applyBorder="1" applyAlignment="1">
      <alignment horizontal="right" vertical="center" wrapText="1"/>
    </xf>
    <xf numFmtId="167" fontId="11" fillId="0" borderId="8" xfId="3" applyNumberFormat="1" applyFont="1" applyFill="1" applyBorder="1" applyAlignment="1">
      <alignment horizontal="right" vertical="center" wrapText="1"/>
    </xf>
    <xf numFmtId="43" fontId="11" fillId="0" borderId="8" xfId="2" applyFont="1" applyFill="1" applyBorder="1" applyAlignment="1">
      <alignment horizontal="left" vertical="center" wrapText="1"/>
    </xf>
    <xf numFmtId="1" fontId="13" fillId="2" borderId="0" xfId="1" applyNumberFormat="1" applyFont="1" applyFill="1" applyAlignment="1">
      <alignment vertical="center" wrapText="1"/>
    </xf>
    <xf numFmtId="0" fontId="11" fillId="0" borderId="1" xfId="4" applyFont="1" applyBorder="1" applyAlignment="1">
      <alignment horizontal="left" vertical="center" wrapText="1"/>
    </xf>
    <xf numFmtId="1" fontId="11" fillId="0" borderId="1" xfId="1" applyNumberFormat="1" applyFont="1" applyBorder="1" applyAlignment="1">
      <alignment vertical="center" wrapText="1"/>
    </xf>
    <xf numFmtId="1" fontId="11" fillId="0" borderId="8" xfId="1" applyNumberFormat="1" applyFont="1" applyBorder="1" applyAlignment="1">
      <alignment horizontal="left" vertical="center" wrapText="1"/>
    </xf>
    <xf numFmtId="1" fontId="13" fillId="3" borderId="0" xfId="1" applyNumberFormat="1" applyFont="1" applyFill="1" applyAlignment="1">
      <alignment vertical="center" wrapText="1"/>
    </xf>
    <xf numFmtId="1" fontId="9" fillId="0" borderId="1" xfId="1" applyNumberFormat="1" applyFont="1" applyBorder="1" applyAlignment="1">
      <alignment horizontal="center" vertical="center" wrapText="1"/>
    </xf>
    <xf numFmtId="0" fontId="9" fillId="0" borderId="1" xfId="4" applyFont="1" applyBorder="1" applyAlignment="1">
      <alignment horizontal="left" vertical="center" wrapText="1"/>
    </xf>
    <xf numFmtId="167" fontId="9" fillId="0" borderId="1" xfId="5" applyNumberFormat="1" applyFont="1" applyFill="1" applyBorder="1" applyAlignment="1">
      <alignment horizontal="right" vertical="center" wrapText="1"/>
    </xf>
    <xf numFmtId="167" fontId="9" fillId="0" borderId="1" xfId="3" applyNumberFormat="1" applyFont="1" applyFill="1" applyBorder="1" applyAlignment="1">
      <alignment horizontal="right" vertical="center" wrapText="1"/>
    </xf>
    <xf numFmtId="167" fontId="9" fillId="0" borderId="8" xfId="3" applyNumberFormat="1" applyFont="1" applyFill="1" applyBorder="1" applyAlignment="1">
      <alignment horizontal="right" vertical="center" wrapText="1"/>
    </xf>
    <xf numFmtId="167" fontId="9" fillId="0" borderId="8" xfId="5" applyNumberFormat="1" applyFont="1" applyFill="1" applyBorder="1" applyAlignment="1">
      <alignment horizontal="right" vertical="center" wrapText="1"/>
    </xf>
    <xf numFmtId="1" fontId="9" fillId="0" borderId="8" xfId="1" applyNumberFormat="1" applyFont="1" applyBorder="1" applyAlignment="1">
      <alignment horizontal="left" vertical="center" wrapText="1"/>
    </xf>
    <xf numFmtId="1" fontId="15" fillId="2" borderId="0" xfId="1" applyNumberFormat="1" applyFont="1" applyFill="1" applyAlignment="1">
      <alignment vertical="center" wrapText="1"/>
    </xf>
    <xf numFmtId="1" fontId="9" fillId="0" borderId="1" xfId="1" applyNumberFormat="1" applyFont="1" applyBorder="1" applyAlignment="1">
      <alignment vertical="center" wrapText="1"/>
    </xf>
    <xf numFmtId="1" fontId="16" fillId="2" borderId="0" xfId="1" applyNumberFormat="1" applyFont="1" applyFill="1" applyAlignment="1">
      <alignment vertical="center" wrapText="1"/>
    </xf>
    <xf numFmtId="1" fontId="12" fillId="3" borderId="0" xfId="1" applyNumberFormat="1" applyFont="1" applyFill="1" applyAlignment="1">
      <alignment vertical="center" wrapText="1"/>
    </xf>
    <xf numFmtId="0" fontId="11" fillId="0" borderId="1" xfId="4" applyFont="1" applyBorder="1" applyAlignment="1">
      <alignment horizontal="center" vertical="center"/>
    </xf>
    <xf numFmtId="0" fontId="9" fillId="0" borderId="1" xfId="4" applyFont="1" applyBorder="1" applyAlignment="1">
      <alignment horizontal="center" vertical="center"/>
    </xf>
    <xf numFmtId="1" fontId="9" fillId="0" borderId="8" xfId="1" quotePrefix="1" applyNumberFormat="1" applyFont="1" applyBorder="1" applyAlignment="1">
      <alignment horizontal="left" vertical="center" wrapText="1"/>
    </xf>
    <xf numFmtId="168" fontId="9" fillId="0" borderId="1" xfId="4" applyNumberFormat="1" applyFont="1" applyBorder="1" applyAlignment="1">
      <alignment horizontal="left" vertical="center" wrapText="1"/>
    </xf>
    <xf numFmtId="0" fontId="9" fillId="0" borderId="1" xfId="6" applyFont="1" applyBorder="1" applyAlignment="1">
      <alignment horizontal="center" vertical="center"/>
    </xf>
    <xf numFmtId="0" fontId="9" fillId="0" borderId="1" xfId="6" applyFont="1" applyBorder="1" applyAlignment="1">
      <alignment horizontal="left" vertical="center" wrapText="1"/>
    </xf>
    <xf numFmtId="1" fontId="17" fillId="2" borderId="0" xfId="1" applyNumberFormat="1" applyFont="1" applyFill="1" applyAlignment="1">
      <alignment vertical="center" wrapText="1"/>
    </xf>
    <xf numFmtId="0" fontId="11" fillId="0" borderId="1" xfId="4" applyFont="1" applyBorder="1" applyAlignment="1">
      <alignment horizontal="center" vertical="center" wrapText="1"/>
    </xf>
    <xf numFmtId="0" fontId="9" fillId="0" borderId="1" xfId="6" applyFont="1" applyBorder="1" applyAlignment="1">
      <alignment horizontal="left" vertical="center"/>
    </xf>
    <xf numFmtId="3" fontId="9" fillId="0" borderId="1" xfId="7" applyNumberFormat="1" applyFont="1" applyBorder="1" applyAlignment="1">
      <alignment horizontal="right" vertical="center" wrapText="1"/>
    </xf>
    <xf numFmtId="3" fontId="9" fillId="0" borderId="8" xfId="7" applyNumberFormat="1" applyFont="1" applyBorder="1" applyAlignment="1">
      <alignment horizontal="right" vertical="center" wrapText="1"/>
    </xf>
    <xf numFmtId="0" fontId="9" fillId="0" borderId="1" xfId="5" applyNumberFormat="1" applyFont="1" applyFill="1" applyBorder="1" applyAlignment="1">
      <alignment horizontal="left" vertical="center" wrapText="1"/>
    </xf>
    <xf numFmtId="3" fontId="9" fillId="0" borderId="1" xfId="4" applyNumberFormat="1" applyFont="1" applyBorder="1" applyAlignment="1">
      <alignment horizontal="right" vertical="center" wrapText="1"/>
    </xf>
    <xf numFmtId="3" fontId="9" fillId="0" borderId="8" xfId="4" applyNumberFormat="1" applyFont="1" applyBorder="1" applyAlignment="1">
      <alignment horizontal="right" vertical="center" wrapText="1"/>
    </xf>
    <xf numFmtId="1" fontId="19" fillId="2" borderId="0" xfId="1" applyNumberFormat="1" applyFont="1" applyFill="1" applyAlignment="1">
      <alignment vertical="center" wrapText="1"/>
    </xf>
    <xf numFmtId="1" fontId="10" fillId="2" borderId="0" xfId="1" applyNumberFormat="1" applyFont="1" applyFill="1" applyAlignment="1">
      <alignment horizontal="center" vertical="center" wrapText="1"/>
    </xf>
    <xf numFmtId="1" fontId="10" fillId="2" borderId="0" xfId="1" applyNumberFormat="1" applyFont="1" applyFill="1" applyAlignment="1">
      <alignment horizontal="right" vertical="center" wrapText="1"/>
    </xf>
    <xf numFmtId="1" fontId="10" fillId="2" borderId="0" xfId="1" applyNumberFormat="1" applyFont="1" applyFill="1" applyAlignment="1">
      <alignment horizontal="left" vertical="center" wrapText="1"/>
    </xf>
    <xf numFmtId="166" fontId="10" fillId="2" borderId="1" xfId="2" applyNumberFormat="1" applyFont="1" applyFill="1" applyBorder="1" applyAlignment="1">
      <alignment vertical="center" wrapText="1"/>
    </xf>
    <xf numFmtId="49" fontId="12" fillId="2" borderId="1" xfId="1" applyNumberFormat="1" applyFont="1" applyFill="1" applyBorder="1" applyAlignment="1">
      <alignment horizontal="center" vertical="center"/>
    </xf>
    <xf numFmtId="1" fontId="12" fillId="2" borderId="1" xfId="1" applyNumberFormat="1" applyFont="1" applyFill="1" applyBorder="1" applyAlignment="1">
      <alignment vertical="center"/>
    </xf>
    <xf numFmtId="0" fontId="10" fillId="2" borderId="1" xfId="7" applyFont="1" applyFill="1" applyBorder="1" applyAlignment="1">
      <alignment vertical="center" wrapText="1"/>
    </xf>
    <xf numFmtId="167" fontId="12" fillId="2" borderId="1" xfId="9" applyNumberFormat="1" applyFont="1" applyFill="1" applyBorder="1" applyAlignment="1">
      <alignment horizontal="right" vertical="center" wrapText="1"/>
    </xf>
    <xf numFmtId="3" fontId="12" fillId="2" borderId="1" xfId="7" applyNumberFormat="1" applyFont="1" applyFill="1" applyBorder="1" applyAlignment="1">
      <alignment vertical="center"/>
    </xf>
    <xf numFmtId="49" fontId="12" fillId="2" borderId="1" xfId="1" quotePrefix="1" applyNumberFormat="1" applyFont="1" applyFill="1" applyBorder="1" applyAlignment="1">
      <alignment horizontal="center" vertical="center" wrapText="1"/>
    </xf>
    <xf numFmtId="3" fontId="12" fillId="2" borderId="1" xfId="1" applyNumberFormat="1" applyFont="1" applyFill="1" applyBorder="1" applyAlignment="1">
      <alignment horizontal="left" vertical="center" wrapText="1"/>
    </xf>
    <xf numFmtId="49" fontId="10" fillId="2" borderId="1" xfId="1" applyNumberFormat="1" applyFont="1" applyFill="1" applyBorder="1" applyAlignment="1">
      <alignment horizontal="center" vertical="center" wrapText="1"/>
    </xf>
    <xf numFmtId="0" fontId="10" fillId="2" borderId="1" xfId="13" applyFont="1" applyFill="1" applyBorder="1" applyAlignment="1">
      <alignment horizontal="left" vertical="center" wrapText="1"/>
    </xf>
    <xf numFmtId="1" fontId="10" fillId="2" borderId="1" xfId="1" applyNumberFormat="1" applyFont="1" applyFill="1" applyBorder="1" applyAlignment="1">
      <alignment horizontal="center" vertical="center" wrapText="1"/>
    </xf>
    <xf numFmtId="167" fontId="10" fillId="2" borderId="1" xfId="8" applyNumberFormat="1" applyFont="1" applyFill="1" applyBorder="1" applyAlignment="1">
      <alignment horizontal="right" vertical="center" wrapText="1"/>
    </xf>
    <xf numFmtId="0" fontId="12" fillId="2" borderId="1" xfId="7" applyFont="1" applyFill="1" applyBorder="1" applyAlignment="1">
      <alignment vertical="center"/>
    </xf>
    <xf numFmtId="166" fontId="10" fillId="2" borderId="1" xfId="12" quotePrefix="1" applyNumberFormat="1" applyFont="1" applyFill="1" applyBorder="1" applyAlignment="1">
      <alignment horizontal="right" vertical="center" wrapText="1"/>
    </xf>
    <xf numFmtId="3" fontId="10" fillId="2" borderId="1" xfId="7" applyNumberFormat="1" applyFont="1" applyFill="1" applyBorder="1" applyAlignment="1">
      <alignment vertical="center"/>
    </xf>
    <xf numFmtId="0" fontId="24" fillId="2" borderId="0" xfId="7" applyFont="1" applyFill="1"/>
    <xf numFmtId="0" fontId="24" fillId="2" borderId="9" xfId="7" applyFont="1" applyFill="1" applyBorder="1"/>
    <xf numFmtId="0" fontId="24" fillId="2" borderId="1" xfId="7" applyFont="1" applyFill="1" applyBorder="1"/>
    <xf numFmtId="0" fontId="10" fillId="2" borderId="1" xfId="7" applyFont="1" applyFill="1" applyBorder="1" applyAlignment="1">
      <alignment horizontal="center" vertical="center" wrapText="1"/>
    </xf>
    <xf numFmtId="166" fontId="10" fillId="2" borderId="1" xfId="1" applyNumberFormat="1" applyFont="1" applyFill="1" applyBorder="1" applyAlignment="1">
      <alignment horizontal="right" vertical="center" wrapText="1"/>
    </xf>
    <xf numFmtId="49" fontId="10" fillId="2" borderId="1" xfId="1" quotePrefix="1" applyNumberFormat="1" applyFont="1" applyFill="1" applyBorder="1" applyAlignment="1">
      <alignment horizontal="center" vertical="center" wrapText="1"/>
    </xf>
    <xf numFmtId="49" fontId="10" fillId="2" borderId="1" xfId="10" applyNumberFormat="1" applyFont="1" applyFill="1" applyBorder="1" applyAlignment="1">
      <alignment horizontal="left" vertical="center" wrapText="1"/>
    </xf>
    <xf numFmtId="0" fontId="10" fillId="2" borderId="1" xfId="7" applyFont="1" applyFill="1" applyBorder="1"/>
    <xf numFmtId="0" fontId="10" fillId="2" borderId="1" xfId="7" applyFont="1" applyFill="1" applyBorder="1" applyAlignment="1">
      <alignment horizontal="left" vertical="center" wrapText="1"/>
    </xf>
    <xf numFmtId="167" fontId="10" fillId="2" borderId="1" xfId="9" applyNumberFormat="1" applyFont="1" applyFill="1" applyBorder="1" applyAlignment="1">
      <alignment horizontal="right" vertical="center" wrapText="1"/>
    </xf>
    <xf numFmtId="3" fontId="10" fillId="2" borderId="1" xfId="1" applyNumberFormat="1" applyFont="1" applyFill="1" applyBorder="1" applyAlignment="1">
      <alignment horizontal="right" vertical="center" wrapText="1"/>
    </xf>
    <xf numFmtId="166" fontId="10" fillId="2" borderId="1" xfId="12" applyNumberFormat="1" applyFont="1" applyFill="1" applyBorder="1" applyAlignment="1">
      <alignment horizontal="right" vertical="center"/>
    </xf>
    <xf numFmtId="3" fontId="10" fillId="2" borderId="1" xfId="1" applyNumberFormat="1" applyFont="1" applyFill="1" applyBorder="1" applyAlignment="1">
      <alignment horizontal="left" vertical="center" wrapText="1"/>
    </xf>
    <xf numFmtId="0" fontId="10" fillId="2" borderId="1" xfId="7" applyFont="1" applyFill="1" applyBorder="1" applyAlignment="1">
      <alignment vertical="center"/>
    </xf>
    <xf numFmtId="0" fontId="6" fillId="2" borderId="1" xfId="7" applyFont="1" applyFill="1" applyBorder="1" applyAlignment="1">
      <alignment vertical="center"/>
    </xf>
    <xf numFmtId="167" fontId="10" fillId="2" borderId="1" xfId="9" applyNumberFormat="1" applyFont="1" applyFill="1" applyBorder="1" applyAlignment="1">
      <alignment horizontal="right" vertical="center"/>
    </xf>
    <xf numFmtId="0" fontId="21" fillId="2" borderId="13" xfId="7" applyFont="1" applyFill="1" applyBorder="1"/>
    <xf numFmtId="0" fontId="21" fillId="2" borderId="0" xfId="7" applyFont="1" applyFill="1"/>
    <xf numFmtId="0" fontId="21" fillId="2" borderId="9" xfId="7" applyFont="1" applyFill="1" applyBorder="1"/>
    <xf numFmtId="0" fontId="21" fillId="2" borderId="1" xfId="7" applyFont="1" applyFill="1" applyBorder="1"/>
    <xf numFmtId="0" fontId="22" fillId="2" borderId="1" xfId="7" applyFont="1" applyFill="1" applyBorder="1"/>
    <xf numFmtId="0" fontId="6" fillId="2" borderId="0" xfId="7" applyFont="1" applyFill="1"/>
    <xf numFmtId="0" fontId="23" fillId="2" borderId="0" xfId="7" applyFont="1" applyFill="1"/>
    <xf numFmtId="3" fontId="10" fillId="2" borderId="1" xfId="1" applyNumberFormat="1" applyFont="1" applyFill="1" applyBorder="1" applyAlignment="1">
      <alignment vertical="center" wrapText="1"/>
    </xf>
    <xf numFmtId="0" fontId="21" fillId="2" borderId="8" xfId="7" applyFont="1" applyFill="1" applyBorder="1"/>
    <xf numFmtId="3" fontId="10" fillId="2" borderId="1" xfId="1" quotePrefix="1" applyNumberFormat="1" applyFont="1" applyFill="1" applyBorder="1" applyAlignment="1">
      <alignment horizontal="center" vertical="center" wrapText="1"/>
    </xf>
    <xf numFmtId="3" fontId="12" fillId="2" borderId="1" xfId="1" quotePrefix="1" applyNumberFormat="1" applyFont="1" applyFill="1" applyBorder="1" applyAlignment="1">
      <alignment horizontal="center" vertical="center" wrapText="1"/>
    </xf>
    <xf numFmtId="3" fontId="12" fillId="2" borderId="1" xfId="1" quotePrefix="1" applyNumberFormat="1" applyFont="1" applyFill="1" applyBorder="1" applyAlignment="1">
      <alignment horizontal="right" vertical="center" wrapText="1"/>
    </xf>
    <xf numFmtId="0" fontId="12" fillId="2" borderId="1" xfId="7" applyFont="1" applyFill="1" applyBorder="1" applyAlignment="1">
      <alignment horizontal="center" vertical="center"/>
    </xf>
    <xf numFmtId="0" fontId="12" fillId="2" borderId="1" xfId="7" applyFont="1" applyFill="1" applyBorder="1" applyAlignment="1">
      <alignment vertical="center" wrapText="1"/>
    </xf>
    <xf numFmtId="3" fontId="12" fillId="2" borderId="1" xfId="7" applyNumberFormat="1" applyFont="1" applyFill="1" applyBorder="1" applyAlignment="1">
      <alignment vertical="center" wrapText="1"/>
    </xf>
    <xf numFmtId="167" fontId="12" fillId="2" borderId="1" xfId="2" applyNumberFormat="1" applyFont="1" applyFill="1" applyBorder="1" applyAlignment="1">
      <alignment vertical="center"/>
    </xf>
    <xf numFmtId="171" fontId="10" fillId="2" borderId="1" xfId="28" applyNumberFormat="1" applyFont="1" applyFill="1" applyBorder="1" applyAlignment="1">
      <alignment horizontal="right" vertical="center"/>
    </xf>
    <xf numFmtId="0" fontId="10" fillId="2" borderId="8" xfId="7" applyFont="1" applyFill="1" applyBorder="1"/>
    <xf numFmtId="0" fontId="10" fillId="2" borderId="0" xfId="7" applyFont="1" applyFill="1"/>
    <xf numFmtId="0" fontId="10" fillId="2" borderId="9" xfId="7" applyFont="1" applyFill="1" applyBorder="1"/>
    <xf numFmtId="167" fontId="10" fillId="2" borderId="1" xfId="7" applyNumberFormat="1" applyFont="1" applyFill="1" applyBorder="1" applyAlignment="1">
      <alignment vertical="center" wrapText="1"/>
    </xf>
    <xf numFmtId="167" fontId="12" fillId="2" borderId="1" xfId="8" applyNumberFormat="1" applyFont="1" applyFill="1" applyBorder="1" applyAlignment="1">
      <alignment horizontal="right" vertical="center" wrapText="1"/>
    </xf>
    <xf numFmtId="0" fontId="24" fillId="2" borderId="8" xfId="7" applyFont="1" applyFill="1" applyBorder="1"/>
    <xf numFmtId="0" fontId="31" fillId="2" borderId="1" xfId="7" applyFont="1" applyFill="1" applyBorder="1" applyAlignment="1">
      <alignment wrapText="1"/>
    </xf>
    <xf numFmtId="0" fontId="10" fillId="2" borderId="1" xfId="11" applyFont="1" applyFill="1" applyBorder="1" applyAlignment="1">
      <alignment horizontal="center" vertical="center" wrapText="1"/>
    </xf>
    <xf numFmtId="0" fontId="12" fillId="2" borderId="1" xfId="7" applyFont="1" applyFill="1" applyBorder="1" applyAlignment="1">
      <alignment wrapText="1"/>
    </xf>
    <xf numFmtId="0" fontId="10" fillId="2" borderId="1" xfId="11" applyFont="1" applyFill="1" applyBorder="1" applyAlignment="1">
      <alignment vertical="center" wrapText="1"/>
    </xf>
    <xf numFmtId="167" fontId="24" fillId="2" borderId="1" xfId="7" applyNumberFormat="1" applyFont="1" applyFill="1" applyBorder="1"/>
    <xf numFmtId="0" fontId="12" fillId="2" borderId="1" xfId="13" applyFont="1" applyFill="1" applyBorder="1" applyAlignment="1">
      <alignment horizontal="center" vertical="center" wrapText="1"/>
    </xf>
    <xf numFmtId="0" fontId="12" fillId="2" borderId="1" xfId="13" applyFont="1" applyFill="1" applyBorder="1" applyAlignment="1">
      <alignment vertical="center" wrapText="1"/>
    </xf>
    <xf numFmtId="166" fontId="12" fillId="2" borderId="1" xfId="7" applyNumberFormat="1" applyFont="1" applyFill="1" applyBorder="1" applyAlignment="1">
      <alignment vertical="center"/>
    </xf>
    <xf numFmtId="166" fontId="12" fillId="2" borderId="1" xfId="12" applyNumberFormat="1" applyFont="1" applyFill="1" applyBorder="1" applyAlignment="1">
      <alignment horizontal="right" vertical="center"/>
    </xf>
    <xf numFmtId="166" fontId="24" fillId="2" borderId="8" xfId="7" applyNumberFormat="1" applyFont="1" applyFill="1" applyBorder="1"/>
    <xf numFmtId="167" fontId="10" fillId="2" borderId="1" xfId="2" applyNumberFormat="1" applyFont="1" applyFill="1" applyBorder="1" applyAlignment="1">
      <alignment horizontal="right" vertical="center" wrapText="1"/>
    </xf>
    <xf numFmtId="1" fontId="12" fillId="2" borderId="1" xfId="1" applyNumberFormat="1" applyFont="1" applyFill="1" applyBorder="1" applyAlignment="1">
      <alignment vertical="center" wrapText="1"/>
    </xf>
    <xf numFmtId="3" fontId="24" fillId="2" borderId="0" xfId="7" applyNumberFormat="1" applyFont="1" applyFill="1"/>
    <xf numFmtId="167" fontId="24" fillId="2" borderId="0" xfId="7" applyNumberFormat="1" applyFont="1" applyFill="1"/>
    <xf numFmtId="49" fontId="12" fillId="2" borderId="1" xfId="1" applyNumberFormat="1" applyFont="1" applyFill="1" applyBorder="1" applyAlignment="1">
      <alignment horizontal="center" vertical="center" wrapText="1"/>
    </xf>
    <xf numFmtId="0" fontId="12" fillId="2" borderId="1" xfId="7" applyFont="1" applyFill="1" applyBorder="1" applyAlignment="1">
      <alignment horizontal="left" vertical="center" wrapText="1"/>
    </xf>
    <xf numFmtId="0" fontId="12" fillId="2" borderId="1" xfId="7" applyFont="1" applyFill="1" applyBorder="1" applyAlignment="1">
      <alignment horizontal="center" vertical="center" wrapText="1"/>
    </xf>
    <xf numFmtId="0" fontId="27" fillId="2" borderId="0" xfId="7" applyFont="1" applyFill="1"/>
    <xf numFmtId="0" fontId="27" fillId="2" borderId="9" xfId="7" applyFont="1" applyFill="1" applyBorder="1"/>
    <xf numFmtId="0" fontId="27" fillId="2" borderId="1" xfId="7" applyFont="1" applyFill="1" applyBorder="1"/>
    <xf numFmtId="167" fontId="10" fillId="2" borderId="1" xfId="12" applyNumberFormat="1" applyFont="1" applyFill="1" applyBorder="1" applyAlignment="1">
      <alignment horizontal="right" vertical="center" wrapText="1"/>
    </xf>
    <xf numFmtId="167" fontId="10" fillId="2" borderId="1" xfId="15" applyNumberFormat="1" applyFont="1" applyFill="1" applyBorder="1" applyAlignment="1">
      <alignment horizontal="right" vertical="center" wrapText="1"/>
    </xf>
    <xf numFmtId="167" fontId="12" fillId="2" borderId="1" xfId="8" quotePrefix="1" applyNumberFormat="1" applyFont="1" applyFill="1" applyBorder="1" applyAlignment="1">
      <alignment horizontal="right" vertical="center" wrapText="1"/>
    </xf>
    <xf numFmtId="0" fontId="10" fillId="2" borderId="1" xfId="13" applyFont="1" applyFill="1" applyBorder="1" applyAlignment="1">
      <alignment horizontal="center" vertical="center"/>
    </xf>
    <xf numFmtId="3" fontId="10" fillId="2" borderId="1" xfId="7" quotePrefix="1" applyNumberFormat="1" applyFont="1" applyFill="1" applyBorder="1" applyAlignment="1">
      <alignment horizontal="center" vertical="center" wrapText="1"/>
    </xf>
    <xf numFmtId="166" fontId="10" fillId="2" borderId="1" xfId="16" quotePrefix="1" applyNumberFormat="1" applyFont="1" applyFill="1" applyBorder="1" applyAlignment="1">
      <alignment horizontal="right" vertical="center" wrapText="1"/>
    </xf>
    <xf numFmtId="167" fontId="12" fillId="2" borderId="1" xfId="2" applyNumberFormat="1" applyFont="1" applyFill="1" applyBorder="1" applyAlignment="1">
      <alignment horizontal="right" vertical="center"/>
    </xf>
    <xf numFmtId="167" fontId="10" fillId="2" borderId="1" xfId="2" applyNumberFormat="1" applyFont="1" applyFill="1" applyBorder="1" applyAlignment="1">
      <alignment horizontal="right" vertical="center"/>
    </xf>
    <xf numFmtId="167" fontId="10" fillId="2" borderId="1" xfId="2" quotePrefix="1" applyNumberFormat="1" applyFont="1" applyFill="1" applyBorder="1" applyAlignment="1">
      <alignment horizontal="right" vertical="center" wrapText="1"/>
    </xf>
    <xf numFmtId="167" fontId="12" fillId="2" borderId="1" xfId="2" applyNumberFormat="1" applyFont="1" applyFill="1" applyBorder="1" applyAlignment="1">
      <alignment horizontal="right" vertical="center" wrapText="1"/>
    </xf>
    <xf numFmtId="167" fontId="12" fillId="2" borderId="1" xfId="2" quotePrefix="1" applyNumberFormat="1" applyFont="1" applyFill="1" applyBorder="1" applyAlignment="1">
      <alignment horizontal="right" vertical="center" wrapText="1"/>
    </xf>
    <xf numFmtId="167" fontId="10" fillId="2" borderId="1" xfId="8" quotePrefix="1" applyNumberFormat="1" applyFont="1" applyFill="1" applyBorder="1" applyAlignment="1">
      <alignment horizontal="right" vertical="center" wrapText="1"/>
    </xf>
    <xf numFmtId="0" fontId="10" fillId="2" borderId="1" xfId="1" quotePrefix="1" applyFont="1" applyFill="1" applyBorder="1" applyAlignment="1">
      <alignment horizontal="center" vertical="center"/>
    </xf>
    <xf numFmtId="3" fontId="10" fillId="2" borderId="1" xfId="12" applyNumberFormat="1" applyFont="1" applyFill="1" applyBorder="1" applyAlignment="1">
      <alignment horizontal="right" vertical="center"/>
    </xf>
    <xf numFmtId="1" fontId="10" fillId="2" borderId="1" xfId="1" applyNumberFormat="1" applyFont="1" applyFill="1" applyBorder="1" applyAlignment="1">
      <alignment vertical="center"/>
    </xf>
    <xf numFmtId="0" fontId="12" fillId="2" borderId="1" xfId="13" applyFont="1" applyFill="1" applyBorder="1" applyAlignment="1">
      <alignment horizontal="center" vertical="center"/>
    </xf>
    <xf numFmtId="3" fontId="12" fillId="2" borderId="1" xfId="7" quotePrefix="1" applyNumberFormat="1" applyFont="1" applyFill="1" applyBorder="1" applyAlignment="1">
      <alignment horizontal="center" vertical="center" wrapText="1"/>
    </xf>
    <xf numFmtId="0" fontId="27" fillId="2" borderId="8" xfId="7" applyFont="1" applyFill="1" applyBorder="1"/>
    <xf numFmtId="166" fontId="10" fillId="2" borderId="1" xfId="12" quotePrefix="1" applyNumberFormat="1" applyFont="1" applyFill="1" applyBorder="1" applyAlignment="1">
      <alignment horizontal="center" vertical="center" wrapText="1"/>
    </xf>
    <xf numFmtId="0" fontId="10" fillId="2" borderId="1" xfId="7" applyFont="1" applyFill="1" applyBorder="1" applyAlignment="1">
      <alignment wrapText="1"/>
    </xf>
    <xf numFmtId="0" fontId="12" fillId="2" borderId="1" xfId="1" quotePrefix="1" applyFont="1" applyFill="1" applyBorder="1" applyAlignment="1">
      <alignment horizontal="center" vertical="center"/>
    </xf>
    <xf numFmtId="49" fontId="12" fillId="2" borderId="1" xfId="10" applyNumberFormat="1" applyFont="1" applyFill="1" applyBorder="1" applyAlignment="1">
      <alignment horizontal="left" vertical="center" wrapText="1"/>
    </xf>
    <xf numFmtId="0" fontId="12" fillId="2" borderId="1" xfId="7" applyFont="1" applyFill="1" applyBorder="1"/>
    <xf numFmtId="49" fontId="10" fillId="2" borderId="1" xfId="10" applyNumberFormat="1" applyFont="1" applyFill="1" applyBorder="1" applyAlignment="1">
      <alignment horizontal="center" vertical="center" wrapText="1"/>
    </xf>
    <xf numFmtId="166" fontId="10" fillId="2" borderId="1" xfId="2" quotePrefix="1" applyNumberFormat="1" applyFont="1" applyFill="1" applyBorder="1" applyAlignment="1">
      <alignment horizontal="right" vertical="center" wrapText="1"/>
    </xf>
    <xf numFmtId="166" fontId="10" fillId="2" borderId="1" xfId="8" applyNumberFormat="1" applyFont="1" applyFill="1" applyBorder="1" applyAlignment="1">
      <alignment vertical="center"/>
    </xf>
    <xf numFmtId="166" fontId="10" fillId="2" borderId="1" xfId="2" applyNumberFormat="1" applyFont="1" applyFill="1" applyBorder="1"/>
    <xf numFmtId="166" fontId="10" fillId="2" borderId="1" xfId="8" applyNumberFormat="1" applyFont="1" applyFill="1" applyBorder="1" applyAlignment="1">
      <alignment horizontal="center" vertical="center" wrapText="1"/>
    </xf>
    <xf numFmtId="3" fontId="12" fillId="2" borderId="1" xfId="1" applyNumberFormat="1" applyFont="1" applyFill="1" applyBorder="1" applyAlignment="1">
      <alignment horizontal="center" vertical="center" wrapText="1"/>
    </xf>
    <xf numFmtId="166" fontId="12" fillId="2" borderId="1" xfId="2" quotePrefix="1" applyNumberFormat="1" applyFont="1" applyFill="1" applyBorder="1" applyAlignment="1">
      <alignment horizontal="right" vertical="center" wrapText="1"/>
    </xf>
    <xf numFmtId="0" fontId="10" fillId="2" borderId="1" xfId="17" applyFont="1" applyFill="1" applyBorder="1" applyAlignment="1">
      <alignment horizontal="left" vertical="center" wrapText="1"/>
    </xf>
    <xf numFmtId="0" fontId="12" fillId="2" borderId="1" xfId="17" applyFont="1" applyFill="1" applyBorder="1" applyAlignment="1">
      <alignment horizontal="left" vertical="center" wrapText="1"/>
    </xf>
    <xf numFmtId="167" fontId="12" fillId="2" borderId="1" xfId="15" applyNumberFormat="1" applyFont="1" applyFill="1" applyBorder="1" applyAlignment="1">
      <alignment horizontal="right" vertical="center" wrapText="1"/>
    </xf>
    <xf numFmtId="3" fontId="10" fillId="2" borderId="1" xfId="7" applyNumberFormat="1" applyFont="1" applyFill="1" applyBorder="1" applyAlignment="1">
      <alignment horizontal="right" vertical="center" wrapText="1"/>
    </xf>
    <xf numFmtId="1" fontId="10" fillId="2" borderId="1" xfId="1" applyNumberFormat="1" applyFont="1" applyFill="1" applyBorder="1" applyAlignment="1">
      <alignment vertical="center" wrapText="1"/>
    </xf>
    <xf numFmtId="0" fontId="24" fillId="2" borderId="1" xfId="7" applyFont="1" applyFill="1" applyBorder="1" applyAlignment="1">
      <alignment vertical="center"/>
    </xf>
    <xf numFmtId="1" fontId="12" fillId="2" borderId="1" xfId="1" applyNumberFormat="1" applyFont="1" applyFill="1" applyBorder="1" applyAlignment="1">
      <alignment horizontal="center" vertical="center" wrapText="1"/>
    </xf>
    <xf numFmtId="0" fontId="27" fillId="2" borderId="1" xfId="7" applyFont="1" applyFill="1" applyBorder="1" applyAlignment="1">
      <alignment vertical="center"/>
    </xf>
    <xf numFmtId="0" fontId="10" fillId="2" borderId="1" xfId="13" applyFont="1" applyFill="1" applyBorder="1" applyAlignment="1">
      <alignment vertical="center" wrapText="1"/>
    </xf>
    <xf numFmtId="0" fontId="10" fillId="2" borderId="1" xfId="18" applyFont="1" applyFill="1" applyBorder="1" applyAlignment="1">
      <alignment horizontal="left" vertical="center" wrapText="1"/>
    </xf>
    <xf numFmtId="0" fontId="12" fillId="2" borderId="1" xfId="18" applyFont="1" applyFill="1" applyBorder="1" applyAlignment="1">
      <alignment horizontal="left" vertical="center" wrapText="1"/>
    </xf>
    <xf numFmtId="1" fontId="12" fillId="2" borderId="1" xfId="1" applyNumberFormat="1" applyFont="1" applyFill="1" applyBorder="1" applyAlignment="1">
      <alignment horizontal="left" vertical="center"/>
    </xf>
    <xf numFmtId="0" fontId="10" fillId="2" borderId="1" xfId="19" applyFont="1" applyFill="1" applyBorder="1" applyAlignment="1">
      <alignment horizontal="left" vertical="center" wrapText="1"/>
    </xf>
    <xf numFmtId="0" fontId="10" fillId="2" borderId="1" xfId="19" quotePrefix="1" applyFont="1" applyFill="1" applyBorder="1" applyAlignment="1">
      <alignment horizontal="center" vertical="center"/>
    </xf>
    <xf numFmtId="170" fontId="10" fillId="2" borderId="1" xfId="15" applyNumberFormat="1" applyFont="1" applyFill="1" applyBorder="1" applyAlignment="1">
      <alignment horizontal="right" vertical="center" wrapText="1"/>
    </xf>
    <xf numFmtId="0" fontId="10" fillId="2" borderId="1" xfId="19" applyFont="1" applyFill="1" applyBorder="1" applyAlignment="1">
      <alignment horizontal="left" wrapText="1"/>
    </xf>
    <xf numFmtId="0" fontId="12" fillId="2" borderId="1" xfId="19" quotePrefix="1" applyFont="1" applyFill="1" applyBorder="1" applyAlignment="1">
      <alignment horizontal="center" vertical="center"/>
    </xf>
    <xf numFmtId="0" fontId="12" fillId="2" borderId="1" xfId="19" applyFont="1" applyFill="1" applyBorder="1" applyAlignment="1">
      <alignment horizontal="left" vertical="center" wrapText="1"/>
    </xf>
    <xf numFmtId="0" fontId="10" fillId="2" borderId="1" xfId="21" applyFont="1" applyFill="1" applyBorder="1" applyAlignment="1">
      <alignment horizontal="center" vertical="center" wrapText="1"/>
    </xf>
    <xf numFmtId="1" fontId="10" fillId="2" borderId="1" xfId="1" applyNumberFormat="1" applyFont="1" applyFill="1" applyBorder="1" applyAlignment="1">
      <alignment horizontal="left" vertical="center" wrapText="1"/>
    </xf>
    <xf numFmtId="0" fontId="10" fillId="2" borderId="1" xfId="17" applyFont="1" applyFill="1" applyBorder="1" applyAlignment="1">
      <alignment horizontal="center" vertical="center" wrapText="1"/>
    </xf>
    <xf numFmtId="0" fontId="10" fillId="2" borderId="1" xfId="22" applyFont="1" applyFill="1" applyBorder="1" applyAlignment="1">
      <alignment vertical="center" wrapText="1"/>
    </xf>
    <xf numFmtId="0" fontId="12" fillId="2" borderId="1" xfId="22" applyFont="1" applyFill="1" applyBorder="1" applyAlignment="1">
      <alignment vertical="center" wrapText="1"/>
    </xf>
    <xf numFmtId="166" fontId="12" fillId="2" borderId="1" xfId="12" quotePrefix="1" applyNumberFormat="1" applyFont="1" applyFill="1" applyBorder="1" applyAlignment="1">
      <alignment horizontal="right" vertical="center" wrapText="1"/>
    </xf>
    <xf numFmtId="1" fontId="12" fillId="2" borderId="1" xfId="1" applyNumberFormat="1" applyFont="1" applyFill="1" applyBorder="1" applyAlignment="1">
      <alignment horizontal="left" vertical="center" wrapText="1"/>
    </xf>
    <xf numFmtId="49" fontId="10" fillId="2" borderId="1" xfId="1" applyNumberFormat="1" applyFont="1" applyFill="1" applyBorder="1" applyAlignment="1">
      <alignment horizontal="center" vertical="center"/>
    </xf>
    <xf numFmtId="1" fontId="10" fillId="2" borderId="1" xfId="1" quotePrefix="1" applyNumberFormat="1" applyFont="1" applyFill="1" applyBorder="1" applyAlignment="1">
      <alignment vertical="center" wrapText="1"/>
    </xf>
    <xf numFmtId="167" fontId="12" fillId="2" borderId="1" xfId="12" applyNumberFormat="1" applyFont="1" applyFill="1" applyBorder="1" applyAlignment="1">
      <alignment horizontal="right" vertical="center" wrapText="1"/>
    </xf>
    <xf numFmtId="3" fontId="12" fillId="2" borderId="1" xfId="1" applyNumberFormat="1" applyFont="1" applyFill="1" applyBorder="1" applyAlignment="1">
      <alignment horizontal="right" vertical="center" wrapText="1"/>
    </xf>
    <xf numFmtId="0" fontId="12" fillId="2" borderId="1" xfId="1" applyFont="1" applyFill="1" applyBorder="1" applyAlignment="1">
      <alignment horizontal="center" vertical="center" wrapText="1"/>
    </xf>
    <xf numFmtId="3" fontId="10" fillId="2" borderId="1" xfId="1" applyNumberFormat="1" applyFont="1" applyFill="1" applyBorder="1" applyAlignment="1">
      <alignment horizontal="center" wrapText="1"/>
    </xf>
    <xf numFmtId="3" fontId="10" fillId="2" borderId="1" xfId="13" applyNumberFormat="1" applyFont="1" applyFill="1" applyBorder="1" applyAlignment="1">
      <alignment horizontal="center" vertical="center" wrapText="1"/>
    </xf>
    <xf numFmtId="0" fontId="10" fillId="2" borderId="1" xfId="7" applyFont="1" applyFill="1" applyBorder="1" applyAlignment="1">
      <alignment horizontal="center" wrapText="1"/>
    </xf>
    <xf numFmtId="166" fontId="10" fillId="2" borderId="1" xfId="12" applyNumberFormat="1" applyFont="1" applyFill="1" applyBorder="1" applyAlignment="1">
      <alignment horizontal="right" vertical="center" wrapText="1"/>
    </xf>
    <xf numFmtId="3" fontId="12" fillId="2" borderId="1" xfId="13" applyNumberFormat="1" applyFont="1" applyFill="1" applyBorder="1" applyAlignment="1">
      <alignment horizontal="center" vertical="center" wrapText="1"/>
    </xf>
    <xf numFmtId="166" fontId="12" fillId="2" borderId="1" xfId="12" quotePrefix="1" applyNumberFormat="1" applyFont="1" applyFill="1" applyBorder="1" applyAlignment="1">
      <alignment horizontal="center" vertical="center" wrapText="1"/>
    </xf>
    <xf numFmtId="166" fontId="10" fillId="2" borderId="1" xfId="2" applyNumberFormat="1" applyFont="1" applyFill="1" applyBorder="1" applyAlignment="1">
      <alignment horizontal="left" vertical="center" wrapText="1"/>
    </xf>
    <xf numFmtId="0" fontId="24" fillId="2" borderId="3" xfId="7" applyFont="1" applyFill="1" applyBorder="1"/>
    <xf numFmtId="0" fontId="24" fillId="2" borderId="4" xfId="7" applyFont="1" applyFill="1" applyBorder="1"/>
    <xf numFmtId="0" fontId="24" fillId="2" borderId="6" xfId="7" applyFont="1" applyFill="1" applyBorder="1"/>
    <xf numFmtId="0" fontId="22" fillId="2" borderId="5" xfId="7" applyFont="1" applyFill="1" applyBorder="1"/>
    <xf numFmtId="0" fontId="22" fillId="2" borderId="0" xfId="7" applyFont="1" applyFill="1"/>
    <xf numFmtId="0" fontId="22" fillId="2" borderId="8" xfId="7" applyFont="1" applyFill="1" applyBorder="1"/>
    <xf numFmtId="0" fontId="22" fillId="2" borderId="9" xfId="7" applyFont="1" applyFill="1" applyBorder="1"/>
    <xf numFmtId="0" fontId="10" fillId="2" borderId="1" xfId="7" applyFont="1" applyFill="1" applyBorder="1" applyAlignment="1">
      <alignment horizontal="center" vertical="center"/>
    </xf>
    <xf numFmtId="0" fontId="35" fillId="2" borderId="1" xfId="7" applyFont="1" applyFill="1" applyBorder="1" applyAlignment="1">
      <alignment horizontal="center" vertical="center" wrapText="1"/>
    </xf>
    <xf numFmtId="0" fontId="35" fillId="2" borderId="1" xfId="7" applyFont="1" applyFill="1" applyBorder="1" applyAlignment="1">
      <alignment horizontal="left" vertical="center" wrapText="1"/>
    </xf>
    <xf numFmtId="166" fontId="35" fillId="2" borderId="1" xfId="12" applyNumberFormat="1" applyFont="1" applyFill="1" applyBorder="1" applyAlignment="1">
      <alignment horizontal="right" vertical="center" wrapText="1"/>
    </xf>
    <xf numFmtId="0" fontId="35" fillId="2" borderId="1" xfId="14" applyFont="1" applyFill="1" applyBorder="1" applyAlignment="1">
      <alignment horizontal="left" vertical="center" wrapText="1"/>
    </xf>
    <xf numFmtId="2" fontId="10" fillId="2" borderId="1" xfId="7" applyNumberFormat="1" applyFont="1" applyFill="1" applyBorder="1" applyAlignment="1">
      <alignment vertical="center" wrapText="1"/>
    </xf>
    <xf numFmtId="2" fontId="10" fillId="2" borderId="1" xfId="13" applyNumberFormat="1" applyFont="1" applyFill="1" applyBorder="1" applyAlignment="1">
      <alignment horizontal="left" vertical="center" wrapText="1"/>
    </xf>
    <xf numFmtId="167" fontId="10" fillId="2" borderId="1" xfId="2" applyNumberFormat="1" applyFont="1" applyFill="1" applyBorder="1" applyAlignment="1">
      <alignment horizontal="left" vertical="center" wrapText="1"/>
    </xf>
    <xf numFmtId="0" fontId="10" fillId="2" borderId="1" xfId="7" quotePrefix="1" applyFont="1" applyFill="1" applyBorder="1" applyAlignment="1">
      <alignment vertical="center" wrapText="1"/>
    </xf>
    <xf numFmtId="168" fontId="10" fillId="2" borderId="1" xfId="7" applyNumberFormat="1" applyFont="1" applyFill="1" applyBorder="1" applyAlignment="1">
      <alignment vertical="center"/>
    </xf>
    <xf numFmtId="0" fontId="10" fillId="2" borderId="1" xfId="7" applyFont="1" applyFill="1" applyBorder="1" applyAlignment="1">
      <alignment horizontal="left" wrapText="1"/>
    </xf>
    <xf numFmtId="0" fontId="24" fillId="2" borderId="8" xfId="7" applyFont="1" applyFill="1" applyBorder="1" applyAlignment="1">
      <alignment vertical="center"/>
    </xf>
    <xf numFmtId="0" fontId="24" fillId="2" borderId="0" xfId="7" applyFont="1" applyFill="1" applyAlignment="1">
      <alignment vertical="center"/>
    </xf>
    <xf numFmtId="0" fontId="24" fillId="2" borderId="9" xfId="7" applyFont="1" applyFill="1" applyBorder="1" applyAlignment="1">
      <alignment vertical="center"/>
    </xf>
    <xf numFmtId="167" fontId="10" fillId="2" borderId="1" xfId="8" applyNumberFormat="1" applyFont="1" applyFill="1" applyBorder="1" applyAlignment="1">
      <alignment vertical="center" wrapText="1"/>
    </xf>
    <xf numFmtId="167" fontId="10" fillId="2" borderId="1" xfId="8" applyNumberFormat="1" applyFont="1" applyFill="1" applyBorder="1" applyAlignment="1">
      <alignment vertical="center"/>
    </xf>
    <xf numFmtId="0" fontId="24" fillId="2" borderId="1" xfId="7" applyFont="1" applyFill="1" applyBorder="1" applyAlignment="1">
      <alignment vertical="center" wrapText="1"/>
    </xf>
    <xf numFmtId="3" fontId="6" fillId="2" borderId="1" xfId="7" applyNumberFormat="1" applyFont="1" applyFill="1" applyBorder="1" applyAlignment="1">
      <alignment vertical="center"/>
    </xf>
    <xf numFmtId="3" fontId="10" fillId="2" borderId="1" xfId="20" applyNumberFormat="1" applyFont="1" applyFill="1" applyBorder="1" applyAlignment="1">
      <alignment horizontal="left" vertical="center" wrapText="1"/>
    </xf>
    <xf numFmtId="0" fontId="10" fillId="2" borderId="1" xfId="1" applyFont="1" applyFill="1" applyBorder="1" applyAlignment="1">
      <alignment horizontal="left" vertical="center" wrapText="1"/>
    </xf>
    <xf numFmtId="0" fontId="10" fillId="2" borderId="1" xfId="23" applyFont="1" applyFill="1" applyBorder="1" applyAlignment="1">
      <alignment horizontal="left" vertical="center" wrapText="1"/>
    </xf>
    <xf numFmtId="0" fontId="10" fillId="2" borderId="1" xfId="7" quotePrefix="1" applyFont="1" applyFill="1" applyBorder="1" applyAlignment="1">
      <alignment wrapText="1"/>
    </xf>
    <xf numFmtId="49" fontId="10" fillId="2" borderId="1" xfId="13" applyNumberFormat="1" applyFont="1" applyFill="1" applyBorder="1" applyAlignment="1">
      <alignment horizontal="left" vertical="center" wrapText="1"/>
    </xf>
    <xf numFmtId="167" fontId="10" fillId="2" borderId="1" xfId="8" applyNumberFormat="1" applyFont="1" applyFill="1" applyBorder="1" applyAlignment="1">
      <alignment horizontal="left" vertical="center" wrapText="1"/>
    </xf>
    <xf numFmtId="0" fontId="32" fillId="2" borderId="0" xfId="7" applyFont="1" applyFill="1"/>
    <xf numFmtId="166" fontId="10" fillId="2" borderId="0" xfId="7" applyNumberFormat="1" applyFont="1" applyFill="1"/>
    <xf numFmtId="3" fontId="10" fillId="2" borderId="1" xfId="1" quotePrefix="1" applyNumberFormat="1" applyFont="1" applyFill="1" applyBorder="1" applyAlignment="1">
      <alignment horizontal="right" vertical="center" wrapText="1"/>
    </xf>
    <xf numFmtId="3" fontId="21" fillId="2" borderId="0" xfId="7" applyNumberFormat="1" applyFont="1" applyFill="1"/>
    <xf numFmtId="166" fontId="12" fillId="2" borderId="1" xfId="1" applyNumberFormat="1" applyFont="1" applyFill="1" applyBorder="1" applyAlignment="1">
      <alignment horizontal="right" vertical="center" wrapText="1"/>
    </xf>
    <xf numFmtId="166" fontId="22" fillId="2" borderId="1" xfId="7" applyNumberFormat="1" applyFont="1" applyFill="1" applyBorder="1"/>
    <xf numFmtId="166" fontId="21" fillId="2" borderId="0" xfId="7" applyNumberFormat="1" applyFont="1" applyFill="1"/>
    <xf numFmtId="166" fontId="22" fillId="2" borderId="0" xfId="7" applyNumberFormat="1" applyFont="1" applyFill="1"/>
    <xf numFmtId="166" fontId="12" fillId="2" borderId="1" xfId="1" applyNumberFormat="1" applyFont="1" applyFill="1" applyBorder="1" applyAlignment="1">
      <alignment horizontal="center" vertical="center" wrapText="1"/>
    </xf>
    <xf numFmtId="1" fontId="12" fillId="2" borderId="1" xfId="1" quotePrefix="1" applyNumberFormat="1" applyFont="1" applyFill="1" applyBorder="1" applyAlignment="1">
      <alignment horizontal="left" vertical="center" wrapText="1"/>
    </xf>
    <xf numFmtId="3" fontId="12" fillId="2" borderId="1" xfId="24" applyNumberFormat="1" applyFont="1" applyFill="1" applyBorder="1" applyAlignment="1">
      <alignment horizontal="center" vertical="center" wrapText="1"/>
    </xf>
    <xf numFmtId="0" fontId="12" fillId="2" borderId="1" xfId="24" applyFont="1" applyFill="1" applyBorder="1" applyAlignment="1">
      <alignment vertical="center" wrapText="1"/>
    </xf>
    <xf numFmtId="0" fontId="12" fillId="2" borderId="1" xfId="24" applyFont="1" applyFill="1" applyBorder="1" applyAlignment="1">
      <alignment horizontal="left" vertical="center" wrapText="1"/>
    </xf>
    <xf numFmtId="167" fontId="12" fillId="2" borderId="1" xfId="25" quotePrefix="1" applyNumberFormat="1" applyFont="1" applyFill="1" applyBorder="1" applyAlignment="1">
      <alignment horizontal="right" vertical="center" wrapText="1"/>
    </xf>
    <xf numFmtId="3" fontId="12" fillId="2" borderId="1" xfId="7" applyNumberFormat="1" applyFont="1" applyFill="1" applyBorder="1" applyAlignment="1">
      <alignment horizontal="right" vertical="center"/>
    </xf>
    <xf numFmtId="0" fontId="33" fillId="2" borderId="1" xfId="7" applyFont="1" applyFill="1" applyBorder="1"/>
    <xf numFmtId="3" fontId="31" fillId="2" borderId="0" xfId="7" applyNumberFormat="1" applyFont="1" applyFill="1"/>
    <xf numFmtId="0" fontId="33" fillId="2" borderId="0" xfId="7" applyFont="1" applyFill="1"/>
    <xf numFmtId="166" fontId="33" fillId="2" borderId="0" xfId="7" applyNumberFormat="1" applyFont="1" applyFill="1"/>
    <xf numFmtId="3" fontId="10" fillId="2" borderId="1" xfId="24" applyNumberFormat="1" applyFont="1" applyFill="1" applyBorder="1" applyAlignment="1">
      <alignment horizontal="center" vertical="center" wrapText="1"/>
    </xf>
    <xf numFmtId="0" fontId="10" fillId="2" borderId="1" xfId="24" applyFont="1" applyFill="1" applyBorder="1" applyAlignment="1">
      <alignment horizontal="left" vertical="center" wrapText="1"/>
    </xf>
    <xf numFmtId="3" fontId="10" fillId="2" borderId="1" xfId="7" applyNumberFormat="1" applyFont="1" applyFill="1" applyBorder="1" applyAlignment="1">
      <alignment horizontal="right" vertical="center"/>
    </xf>
    <xf numFmtId="0" fontId="12" fillId="2" borderId="1" xfId="7" applyFont="1" applyFill="1" applyBorder="1" applyAlignment="1">
      <alignment horizontal="right"/>
    </xf>
    <xf numFmtId="167" fontId="12" fillId="2" borderId="1" xfId="26" quotePrefix="1" applyNumberFormat="1" applyFont="1" applyFill="1" applyBorder="1" applyAlignment="1">
      <alignment horizontal="right" vertical="center" wrapText="1"/>
    </xf>
    <xf numFmtId="167" fontId="10" fillId="2" borderId="1" xfId="25" quotePrefix="1" applyNumberFormat="1" applyFont="1" applyFill="1" applyBorder="1" applyAlignment="1">
      <alignment horizontal="right" vertical="center" wrapText="1"/>
    </xf>
    <xf numFmtId="166" fontId="10" fillId="2" borderId="1" xfId="25" applyNumberFormat="1" applyFont="1" applyFill="1" applyBorder="1" applyAlignment="1">
      <alignment horizontal="right" vertical="center"/>
    </xf>
    <xf numFmtId="0" fontId="10" fillId="2" borderId="1" xfId="7" applyFont="1" applyFill="1" applyBorder="1" applyAlignment="1">
      <alignment horizontal="right"/>
    </xf>
    <xf numFmtId="167" fontId="10" fillId="2" borderId="1" xfId="26" quotePrefix="1" applyNumberFormat="1" applyFont="1" applyFill="1" applyBorder="1" applyAlignment="1">
      <alignment horizontal="right" vertical="center" wrapText="1"/>
    </xf>
    <xf numFmtId="166" fontId="10" fillId="2" borderId="1" xfId="24" applyNumberFormat="1" applyFont="1" applyFill="1" applyBorder="1" applyAlignment="1">
      <alignment horizontal="right" vertical="center"/>
    </xf>
    <xf numFmtId="1" fontId="12" fillId="2" borderId="1" xfId="1" quotePrefix="1" applyNumberFormat="1" applyFont="1" applyFill="1" applyBorder="1" applyAlignment="1">
      <alignment vertical="center" wrapText="1"/>
    </xf>
    <xf numFmtId="3" fontId="12" fillId="2" borderId="1" xfId="24" quotePrefix="1" applyNumberFormat="1" applyFont="1" applyFill="1" applyBorder="1" applyAlignment="1">
      <alignment horizontal="center" vertical="center" wrapText="1"/>
    </xf>
    <xf numFmtId="3" fontId="10" fillId="2" borderId="1" xfId="24" quotePrefix="1" applyNumberFormat="1" applyFont="1" applyFill="1" applyBorder="1" applyAlignment="1">
      <alignment horizontal="center" vertical="center" wrapText="1"/>
    </xf>
    <xf numFmtId="167" fontId="10" fillId="2" borderId="1" xfId="25" quotePrefix="1" applyNumberFormat="1" applyFont="1" applyFill="1" applyBorder="1" applyAlignment="1">
      <alignment horizontal="center" vertical="center" wrapText="1"/>
    </xf>
    <xf numFmtId="167" fontId="12" fillId="2" borderId="1" xfId="25" quotePrefix="1" applyNumberFormat="1" applyFont="1" applyFill="1" applyBorder="1" applyAlignment="1">
      <alignment horizontal="center" vertical="center" wrapText="1"/>
    </xf>
    <xf numFmtId="3" fontId="12" fillId="2" borderId="1" xfId="24" applyNumberFormat="1" applyFont="1" applyFill="1" applyBorder="1" applyAlignment="1">
      <alignment horizontal="left" vertical="center" wrapText="1"/>
    </xf>
    <xf numFmtId="166" fontId="12" fillId="2" borderId="1" xfId="8" quotePrefix="1" applyNumberFormat="1" applyFont="1" applyFill="1" applyBorder="1" applyAlignment="1">
      <alignment horizontal="right" vertical="center" wrapText="1"/>
    </xf>
    <xf numFmtId="0" fontId="22" fillId="2" borderId="1" xfId="7" applyFont="1" applyFill="1" applyBorder="1" applyAlignment="1">
      <alignment horizontal="right"/>
    </xf>
    <xf numFmtId="49" fontId="12" fillId="2" borderId="1" xfId="1" applyNumberFormat="1" applyFont="1" applyFill="1" applyBorder="1" applyAlignment="1">
      <alignment horizontal="left" vertical="center" wrapText="1"/>
    </xf>
    <xf numFmtId="1" fontId="10" fillId="2" borderId="1" xfId="1" quotePrefix="1" applyNumberFormat="1" applyFont="1" applyFill="1" applyBorder="1" applyAlignment="1">
      <alignment horizontal="left" vertical="center" wrapText="1"/>
    </xf>
    <xf numFmtId="1" fontId="10" fillId="2" borderId="1" xfId="1" quotePrefix="1" applyNumberFormat="1" applyFont="1" applyFill="1" applyBorder="1" applyAlignment="1">
      <alignment horizontal="center" vertical="center" wrapText="1"/>
    </xf>
    <xf numFmtId="1" fontId="10" fillId="2" borderId="1" xfId="1" quotePrefix="1" applyNumberFormat="1" applyFont="1" applyFill="1" applyBorder="1" applyAlignment="1">
      <alignment horizontal="right" vertical="center" wrapText="1"/>
    </xf>
    <xf numFmtId="167" fontId="10" fillId="2" borderId="1" xfId="27" quotePrefix="1" applyNumberFormat="1" applyFont="1" applyFill="1" applyBorder="1" applyAlignment="1">
      <alignment horizontal="center" vertical="center" wrapText="1"/>
    </xf>
    <xf numFmtId="166" fontId="10" fillId="2" borderId="1" xfId="8" quotePrefix="1" applyNumberFormat="1" applyFont="1" applyFill="1" applyBorder="1" applyAlignment="1">
      <alignment horizontal="right" vertical="center" wrapText="1"/>
    </xf>
    <xf numFmtId="3" fontId="10" fillId="2" borderId="1" xfId="24" applyNumberFormat="1" applyFont="1" applyFill="1" applyBorder="1" applyAlignment="1">
      <alignment horizontal="right" vertical="center" wrapText="1"/>
    </xf>
    <xf numFmtId="0" fontId="12" fillId="2" borderId="1" xfId="1" applyFont="1" applyFill="1" applyBorder="1" applyAlignment="1">
      <alignment horizontal="left" vertical="center" wrapText="1"/>
    </xf>
    <xf numFmtId="166" fontId="12" fillId="2" borderId="1" xfId="8" quotePrefix="1" applyNumberFormat="1" applyFont="1" applyFill="1" applyBorder="1" applyAlignment="1">
      <alignment horizontal="left" vertical="center" wrapText="1"/>
    </xf>
    <xf numFmtId="167" fontId="10" fillId="2" borderId="1" xfId="27" quotePrefix="1" applyNumberFormat="1" applyFont="1" applyFill="1" applyBorder="1" applyAlignment="1">
      <alignment horizontal="left" vertical="center" wrapText="1"/>
    </xf>
    <xf numFmtId="3" fontId="12" fillId="2" borderId="1" xfId="8" quotePrefix="1" applyNumberFormat="1" applyFont="1" applyFill="1" applyBorder="1" applyAlignment="1">
      <alignment horizontal="right" vertical="center" wrapText="1"/>
    </xf>
    <xf numFmtId="3" fontId="10" fillId="2" borderId="1" xfId="25" quotePrefix="1" applyNumberFormat="1" applyFont="1" applyFill="1" applyBorder="1" applyAlignment="1">
      <alignment horizontal="right" vertical="center" wrapText="1"/>
    </xf>
    <xf numFmtId="3" fontId="12" fillId="2" borderId="1" xfId="25" quotePrefix="1" applyNumberFormat="1" applyFont="1" applyFill="1" applyBorder="1" applyAlignment="1">
      <alignment horizontal="right" vertical="center" wrapText="1"/>
    </xf>
    <xf numFmtId="0" fontId="33" fillId="2" borderId="1" xfId="7" applyFont="1" applyFill="1" applyBorder="1" applyAlignment="1">
      <alignment horizontal="right"/>
    </xf>
    <xf numFmtId="3" fontId="12" fillId="2" borderId="1" xfId="24" applyNumberFormat="1" applyFont="1" applyFill="1" applyBorder="1" applyAlignment="1">
      <alignment horizontal="right" vertical="center" wrapText="1"/>
    </xf>
    <xf numFmtId="166" fontId="12" fillId="2" borderId="1" xfId="7" applyNumberFormat="1" applyFont="1" applyFill="1" applyBorder="1" applyAlignment="1">
      <alignment horizontal="left" vertical="center" wrapText="1"/>
    </xf>
    <xf numFmtId="166" fontId="12" fillId="2" borderId="1" xfId="7" applyNumberFormat="1" applyFont="1" applyFill="1" applyBorder="1" applyAlignment="1">
      <alignment horizontal="right" vertical="center" wrapText="1"/>
    </xf>
    <xf numFmtId="166" fontId="10" fillId="2" borderId="1" xfId="7" applyNumberFormat="1" applyFont="1" applyFill="1" applyBorder="1" applyAlignment="1">
      <alignment horizontal="right" vertical="center" wrapText="1"/>
    </xf>
    <xf numFmtId="166" fontId="34" fillId="2" borderId="1" xfId="16" quotePrefix="1" applyNumberFormat="1" applyFont="1" applyFill="1" applyBorder="1" applyAlignment="1">
      <alignment horizontal="right" vertical="center" wrapText="1"/>
    </xf>
    <xf numFmtId="166" fontId="10" fillId="2" borderId="1" xfId="8" applyNumberFormat="1" applyFont="1" applyFill="1" applyBorder="1" applyAlignment="1">
      <alignment horizontal="right" vertical="center"/>
    </xf>
    <xf numFmtId="0" fontId="22" fillId="2" borderId="1" xfId="7" applyFont="1" applyFill="1" applyBorder="1" applyAlignment="1">
      <alignment vertical="center"/>
    </xf>
    <xf numFmtId="3" fontId="10" fillId="2" borderId="1" xfId="8" quotePrefix="1" applyNumberFormat="1" applyFont="1" applyFill="1" applyBorder="1" applyAlignment="1">
      <alignment horizontal="right" vertical="center" wrapText="1"/>
    </xf>
    <xf numFmtId="0" fontId="10" fillId="2" borderId="1" xfId="7" quotePrefix="1" applyFont="1" applyFill="1" applyBorder="1" applyAlignment="1">
      <alignment horizontal="left" vertical="center" wrapText="1"/>
    </xf>
    <xf numFmtId="0" fontId="10" fillId="2" borderId="1" xfId="1" applyFont="1" applyFill="1" applyBorder="1" applyAlignment="1">
      <alignment horizontal="center" vertical="center" wrapText="1"/>
    </xf>
    <xf numFmtId="3" fontId="11" fillId="0" borderId="1" xfId="1" applyNumberFormat="1" applyFont="1" applyBorder="1" applyAlignment="1">
      <alignment horizontal="center" vertical="center" wrapText="1"/>
    </xf>
    <xf numFmtId="3" fontId="10" fillId="2" borderId="1" xfId="1" applyNumberFormat="1" applyFont="1" applyFill="1" applyBorder="1" applyAlignment="1">
      <alignment horizontal="center" vertical="center" wrapText="1"/>
    </xf>
    <xf numFmtId="3" fontId="10" fillId="2" borderId="0" xfId="1" applyNumberFormat="1" applyFont="1" applyFill="1" applyAlignment="1">
      <alignment horizontal="center" vertical="center" wrapText="1"/>
    </xf>
    <xf numFmtId="0" fontId="19" fillId="2" borderId="1" xfId="7" applyFont="1" applyFill="1" applyBorder="1" applyAlignment="1">
      <alignment vertical="center" wrapText="1"/>
    </xf>
    <xf numFmtId="167" fontId="37" fillId="2" borderId="1" xfId="8" applyNumberFormat="1" applyFont="1" applyFill="1" applyBorder="1" applyAlignment="1">
      <alignment horizontal="right" vertical="center" wrapText="1"/>
    </xf>
    <xf numFmtId="3" fontId="19" fillId="2" borderId="1" xfId="7" applyNumberFormat="1" applyFont="1" applyFill="1" applyBorder="1" applyAlignment="1">
      <alignment vertical="center"/>
    </xf>
    <xf numFmtId="0" fontId="38" fillId="2" borderId="8" xfId="7" applyFont="1" applyFill="1" applyBorder="1"/>
    <xf numFmtId="0" fontId="38" fillId="2" borderId="0" xfId="7" applyFont="1" applyFill="1"/>
    <xf numFmtId="0" fontId="38" fillId="2" borderId="9" xfId="7" applyFont="1" applyFill="1" applyBorder="1"/>
    <xf numFmtId="0" fontId="38" fillId="2" borderId="1" xfId="7" applyFont="1" applyFill="1" applyBorder="1"/>
    <xf numFmtId="0" fontId="19" fillId="2" borderId="1" xfId="7" applyFont="1" applyFill="1" applyBorder="1" applyAlignment="1">
      <alignment horizontal="center" vertical="center"/>
    </xf>
    <xf numFmtId="0" fontId="19" fillId="2" borderId="1" xfId="7" applyFont="1" applyFill="1" applyBorder="1" applyAlignment="1">
      <alignment horizontal="center" vertical="center" wrapText="1"/>
    </xf>
    <xf numFmtId="167" fontId="19" fillId="2" borderId="1" xfId="8" applyNumberFormat="1" applyFont="1" applyFill="1" applyBorder="1" applyAlignment="1">
      <alignment horizontal="right" vertical="center" wrapText="1"/>
    </xf>
    <xf numFmtId="0" fontId="37" fillId="2" borderId="1" xfId="7" applyFont="1" applyFill="1" applyBorder="1" applyAlignment="1">
      <alignment vertical="center"/>
    </xf>
    <xf numFmtId="3" fontId="38" fillId="2" borderId="0" xfId="7" applyNumberFormat="1" applyFont="1" applyFill="1"/>
    <xf numFmtId="49" fontId="37" fillId="2" borderId="1" xfId="1" quotePrefix="1" applyNumberFormat="1" applyFont="1" applyFill="1" applyBorder="1" applyAlignment="1">
      <alignment horizontal="center" vertical="center" wrapText="1"/>
    </xf>
    <xf numFmtId="3" fontId="37" fillId="2" borderId="1" xfId="1" applyNumberFormat="1" applyFont="1" applyFill="1" applyBorder="1" applyAlignment="1">
      <alignment horizontal="left" vertical="center" wrapText="1"/>
    </xf>
    <xf numFmtId="0" fontId="37" fillId="2" borderId="1" xfId="7" applyFont="1" applyFill="1" applyBorder="1" applyAlignment="1">
      <alignment vertical="center" wrapText="1"/>
    </xf>
    <xf numFmtId="3" fontId="37" fillId="2" borderId="1" xfId="7" applyNumberFormat="1" applyFont="1" applyFill="1" applyBorder="1" applyAlignment="1">
      <alignment vertical="center"/>
    </xf>
    <xf numFmtId="49" fontId="19" fillId="2" borderId="1" xfId="1" quotePrefix="1" applyNumberFormat="1" applyFont="1" applyFill="1" applyBorder="1" applyAlignment="1">
      <alignment horizontal="center" vertical="center" wrapText="1"/>
    </xf>
    <xf numFmtId="3" fontId="19" fillId="2" borderId="1" xfId="1" applyNumberFormat="1" applyFont="1" applyFill="1" applyBorder="1" applyAlignment="1">
      <alignment horizontal="left" vertical="center" wrapText="1"/>
    </xf>
    <xf numFmtId="0" fontId="19" fillId="2" borderId="1" xfId="7" applyFont="1" applyFill="1" applyBorder="1" applyAlignment="1">
      <alignment vertical="center"/>
    </xf>
    <xf numFmtId="0" fontId="37" fillId="2" borderId="1" xfId="7" applyFont="1" applyFill="1" applyBorder="1" applyAlignment="1">
      <alignment horizontal="left" vertical="center" wrapText="1"/>
    </xf>
    <xf numFmtId="0" fontId="19" fillId="2" borderId="1" xfId="7" applyFont="1" applyFill="1" applyBorder="1" applyAlignment="1">
      <alignment wrapText="1"/>
    </xf>
    <xf numFmtId="0" fontId="39" fillId="2" borderId="8" xfId="7" applyFont="1" applyFill="1" applyBorder="1"/>
    <xf numFmtId="0" fontId="39" fillId="2" borderId="0" xfId="7" applyFont="1" applyFill="1"/>
    <xf numFmtId="0" fontId="39" fillId="2" borderId="9" xfId="7" applyFont="1" applyFill="1" applyBorder="1"/>
    <xf numFmtId="0" fontId="39" fillId="2" borderId="1" xfId="7" applyFont="1" applyFill="1" applyBorder="1"/>
    <xf numFmtId="0" fontId="19" fillId="2" borderId="1" xfId="19" applyFont="1" applyFill="1" applyBorder="1" applyAlignment="1">
      <alignment horizontal="left" vertical="center" wrapText="1"/>
    </xf>
    <xf numFmtId="0" fontId="19" fillId="2" borderId="1" xfId="7" applyFont="1" applyFill="1" applyBorder="1"/>
    <xf numFmtId="0" fontId="19" fillId="2" borderId="1" xfId="13" applyFont="1" applyFill="1" applyBorder="1" applyAlignment="1">
      <alignment horizontal="left" vertical="center" wrapText="1"/>
    </xf>
    <xf numFmtId="0" fontId="19" fillId="2" borderId="1" xfId="7" applyFont="1" applyFill="1" applyBorder="1" applyAlignment="1">
      <alignment horizontal="left" vertical="center" wrapText="1"/>
    </xf>
    <xf numFmtId="0" fontId="19" fillId="2" borderId="1" xfId="19" quotePrefix="1" applyFont="1" applyFill="1" applyBorder="1" applyAlignment="1">
      <alignment horizontal="center" vertical="center"/>
    </xf>
    <xf numFmtId="3" fontId="19" fillId="2" borderId="1" xfId="20" applyNumberFormat="1" applyFont="1" applyFill="1" applyBorder="1" applyAlignment="1">
      <alignment horizontal="left" vertical="center" wrapText="1"/>
    </xf>
    <xf numFmtId="49" fontId="19" fillId="2" borderId="1" xfId="10" applyNumberFormat="1" applyFont="1" applyFill="1" applyBorder="1" applyAlignment="1">
      <alignment horizontal="left" vertical="center" wrapText="1"/>
    </xf>
    <xf numFmtId="0" fontId="19" fillId="2" borderId="1" xfId="19" applyFont="1" applyFill="1" applyBorder="1" applyAlignment="1">
      <alignment horizontal="left" wrapText="1"/>
    </xf>
    <xf numFmtId="0" fontId="19" fillId="2" borderId="1" xfId="1" quotePrefix="1" applyFont="1" applyFill="1" applyBorder="1" applyAlignment="1">
      <alignment horizontal="center" vertical="center"/>
    </xf>
    <xf numFmtId="3" fontId="19" fillId="2" borderId="1" xfId="1" applyNumberFormat="1" applyFont="1" applyFill="1" applyBorder="1" applyAlignment="1">
      <alignment horizontal="center" vertical="center" wrapText="1"/>
    </xf>
    <xf numFmtId="1" fontId="19" fillId="2" borderId="1" xfId="1" quotePrefix="1" applyNumberFormat="1" applyFont="1" applyFill="1" applyBorder="1" applyAlignment="1">
      <alignment vertical="center" wrapText="1"/>
    </xf>
    <xf numFmtId="1" fontId="19" fillId="2" borderId="1" xfId="1" applyNumberFormat="1" applyFont="1" applyFill="1" applyBorder="1" applyAlignment="1">
      <alignment vertical="center" wrapText="1"/>
    </xf>
    <xf numFmtId="0" fontId="19" fillId="2" borderId="1" xfId="23" applyFont="1" applyFill="1" applyBorder="1" applyAlignment="1">
      <alignment horizontal="left" vertical="center" wrapText="1"/>
    </xf>
    <xf numFmtId="49" fontId="19" fillId="2" borderId="1" xfId="13" applyNumberFormat="1" applyFont="1" applyFill="1" applyBorder="1" applyAlignment="1">
      <alignment horizontal="left" vertical="center" wrapText="1"/>
    </xf>
    <xf numFmtId="1" fontId="19" fillId="2" borderId="1" xfId="1" applyNumberFormat="1" applyFont="1" applyFill="1" applyBorder="1" applyAlignment="1" applyProtection="1">
      <alignment horizontal="left" vertical="center" wrapText="1"/>
      <protection hidden="1"/>
    </xf>
    <xf numFmtId="167" fontId="19" fillId="2" borderId="1" xfId="8" applyNumberFormat="1" applyFont="1" applyFill="1" applyBorder="1" applyAlignment="1">
      <alignment horizontal="left" vertical="center" wrapText="1"/>
    </xf>
    <xf numFmtId="3" fontId="15" fillId="2" borderId="1" xfId="7" applyNumberFormat="1" applyFont="1" applyFill="1" applyBorder="1" applyAlignment="1">
      <alignment vertical="center"/>
    </xf>
    <xf numFmtId="171" fontId="37" fillId="2" borderId="1" xfId="28" applyNumberFormat="1" applyFont="1" applyFill="1" applyBorder="1" applyAlignment="1">
      <alignment vertical="center"/>
    </xf>
    <xf numFmtId="167" fontId="24" fillId="2" borderId="8" xfId="7" applyNumberFormat="1" applyFont="1" applyFill="1" applyBorder="1"/>
    <xf numFmtId="171" fontId="12" fillId="2" borderId="1" xfId="28" applyNumberFormat="1" applyFont="1" applyFill="1" applyBorder="1" applyAlignment="1">
      <alignment horizontal="center" vertical="center"/>
    </xf>
    <xf numFmtId="171" fontId="24" fillId="2" borderId="8" xfId="7" applyNumberFormat="1" applyFont="1" applyFill="1" applyBorder="1"/>
    <xf numFmtId="0" fontId="19" fillId="2" borderId="1" xfId="13" applyFont="1" applyFill="1" applyBorder="1" applyAlignment="1">
      <alignment vertical="center" wrapText="1"/>
    </xf>
    <xf numFmtId="166" fontId="38" fillId="2" borderId="8" xfId="7" applyNumberFormat="1" applyFont="1" applyFill="1" applyBorder="1"/>
    <xf numFmtId="49" fontId="19" fillId="2" borderId="1" xfId="1" applyNumberFormat="1" applyFont="1" applyFill="1" applyBorder="1" applyAlignment="1">
      <alignment horizontal="center" vertical="center" wrapText="1"/>
    </xf>
    <xf numFmtId="166" fontId="36" fillId="2" borderId="1" xfId="12" applyNumberFormat="1" applyFont="1" applyFill="1" applyBorder="1" applyAlignment="1">
      <alignment horizontal="right" vertical="center" wrapText="1"/>
    </xf>
    <xf numFmtId="0" fontId="36" fillId="2" borderId="1" xfId="7" applyFont="1" applyFill="1" applyBorder="1" applyAlignment="1">
      <alignment horizontal="center" vertical="center" wrapText="1"/>
    </xf>
    <xf numFmtId="171" fontId="6" fillId="2" borderId="0" xfId="28" applyNumberFormat="1" applyFont="1" applyFill="1" applyAlignment="1">
      <alignment vertical="center" wrapText="1"/>
    </xf>
    <xf numFmtId="167" fontId="19" fillId="0" borderId="8" xfId="3" applyNumberFormat="1" applyFont="1" applyFill="1" applyBorder="1" applyAlignment="1">
      <alignment horizontal="right" vertical="center" wrapText="1"/>
    </xf>
    <xf numFmtId="167" fontId="9" fillId="3" borderId="8" xfId="3" applyNumberFormat="1" applyFont="1" applyFill="1" applyBorder="1" applyAlignment="1">
      <alignment horizontal="right" vertical="center" wrapText="1"/>
    </xf>
    <xf numFmtId="3" fontId="9" fillId="3" borderId="1" xfId="4" applyNumberFormat="1" applyFont="1" applyFill="1" applyBorder="1" applyAlignment="1">
      <alignment horizontal="right" vertical="center" wrapText="1"/>
    </xf>
    <xf numFmtId="0" fontId="40" fillId="2" borderId="0" xfId="7" applyFont="1" applyFill="1"/>
    <xf numFmtId="0" fontId="32" fillId="0" borderId="0" xfId="7" applyFont="1"/>
    <xf numFmtId="3" fontId="10" fillId="0" borderId="1" xfId="1" quotePrefix="1" applyNumberFormat="1" applyFont="1" applyBorder="1" applyAlignment="1">
      <alignment horizontal="center" vertical="center" wrapText="1"/>
    </xf>
    <xf numFmtId="0" fontId="41" fillId="0" borderId="0" xfId="7" applyFont="1"/>
    <xf numFmtId="0" fontId="42" fillId="0" borderId="0" xfId="7" applyFont="1"/>
    <xf numFmtId="166" fontId="12" fillId="0" borderId="1" xfId="1" applyNumberFormat="1" applyFont="1" applyBorder="1" applyAlignment="1">
      <alignment horizontal="right" vertical="center" wrapText="1"/>
    </xf>
    <xf numFmtId="166" fontId="12" fillId="0" borderId="1" xfId="12" quotePrefix="1" applyNumberFormat="1" applyFont="1" applyFill="1" applyBorder="1" applyAlignment="1">
      <alignment horizontal="right" vertical="center" wrapText="1"/>
    </xf>
    <xf numFmtId="166" fontId="10" fillId="0" borderId="1" xfId="12" quotePrefix="1" applyNumberFormat="1" applyFont="1" applyFill="1" applyBorder="1" applyAlignment="1">
      <alignment horizontal="right" vertical="center" wrapText="1"/>
    </xf>
    <xf numFmtId="167" fontId="12" fillId="0" borderId="1" xfId="26" quotePrefix="1" applyNumberFormat="1" applyFont="1" applyFill="1" applyBorder="1" applyAlignment="1">
      <alignment horizontal="right" vertical="center" wrapText="1"/>
    </xf>
    <xf numFmtId="167" fontId="10" fillId="0" borderId="1" xfId="26" quotePrefix="1" applyNumberFormat="1" applyFont="1" applyFill="1" applyBorder="1" applyAlignment="1">
      <alignment horizontal="right" vertical="center" wrapText="1"/>
    </xf>
    <xf numFmtId="0" fontId="42" fillId="2" borderId="0" xfId="7" applyFont="1" applyFill="1"/>
    <xf numFmtId="166" fontId="42" fillId="2" borderId="0" xfId="7" applyNumberFormat="1" applyFont="1" applyFill="1"/>
    <xf numFmtId="166" fontId="10" fillId="0" borderId="1" xfId="8" applyNumberFormat="1" applyFont="1" applyFill="1" applyBorder="1" applyAlignment="1">
      <alignment horizontal="right" vertical="center"/>
    </xf>
    <xf numFmtId="0" fontId="19" fillId="2" borderId="0" xfId="7" applyFont="1" applyFill="1"/>
    <xf numFmtId="166" fontId="12" fillId="0" borderId="1" xfId="8" quotePrefix="1" applyNumberFormat="1" applyFont="1" applyFill="1" applyBorder="1" applyAlignment="1">
      <alignment horizontal="right" vertical="center" wrapText="1"/>
    </xf>
    <xf numFmtId="1" fontId="10" fillId="0" borderId="1" xfId="1" quotePrefix="1" applyNumberFormat="1" applyFont="1" applyBorder="1" applyAlignment="1">
      <alignment horizontal="right" vertical="center" wrapText="1"/>
    </xf>
    <xf numFmtId="166" fontId="10" fillId="0" borderId="1" xfId="8" quotePrefix="1" applyNumberFormat="1" applyFont="1" applyFill="1" applyBorder="1" applyAlignment="1">
      <alignment horizontal="right" vertical="center" wrapText="1"/>
    </xf>
    <xf numFmtId="167" fontId="12" fillId="0" borderId="1" xfId="2" applyNumberFormat="1" applyFont="1" applyFill="1" applyBorder="1" applyAlignment="1">
      <alignment horizontal="right" vertical="center" wrapText="1"/>
    </xf>
    <xf numFmtId="3" fontId="10" fillId="0" borderId="1" xfId="24" applyNumberFormat="1" applyFont="1" applyBorder="1" applyAlignment="1">
      <alignment horizontal="right" vertical="center" wrapText="1"/>
    </xf>
    <xf numFmtId="3" fontId="12" fillId="0" borderId="1" xfId="8" quotePrefix="1" applyNumberFormat="1" applyFont="1" applyFill="1" applyBorder="1" applyAlignment="1">
      <alignment horizontal="right" vertical="center" wrapText="1"/>
    </xf>
    <xf numFmtId="3" fontId="10" fillId="0" borderId="1" xfId="7" applyNumberFormat="1" applyFont="1" applyBorder="1" applyAlignment="1">
      <alignment horizontal="right" vertical="center"/>
    </xf>
    <xf numFmtId="167" fontId="12" fillId="0" borderId="1" xfId="25" quotePrefix="1" applyNumberFormat="1" applyFont="1" applyFill="1" applyBorder="1" applyAlignment="1">
      <alignment horizontal="right" vertical="center" wrapText="1"/>
    </xf>
    <xf numFmtId="0" fontId="22" fillId="0" borderId="1" xfId="7" applyFont="1" applyBorder="1" applyAlignment="1">
      <alignment horizontal="right"/>
    </xf>
    <xf numFmtId="3" fontId="12" fillId="0" borderId="1" xfId="24" applyNumberFormat="1" applyFont="1" applyBorder="1" applyAlignment="1">
      <alignment horizontal="right" vertical="center" wrapText="1"/>
    </xf>
    <xf numFmtId="3" fontId="10" fillId="0" borderId="1" xfId="25" quotePrefix="1" applyNumberFormat="1" applyFont="1" applyFill="1" applyBorder="1" applyAlignment="1">
      <alignment horizontal="right" vertical="center" wrapText="1"/>
    </xf>
    <xf numFmtId="0" fontId="43" fillId="2" borderId="0" xfId="7" applyFont="1" applyFill="1"/>
    <xf numFmtId="166" fontId="12" fillId="0" borderId="1" xfId="7" applyNumberFormat="1" applyFont="1" applyBorder="1" applyAlignment="1">
      <alignment horizontal="right" vertical="center" wrapText="1"/>
    </xf>
    <xf numFmtId="0" fontId="22" fillId="0" borderId="0" xfId="7" applyFont="1"/>
    <xf numFmtId="3" fontId="10" fillId="2" borderId="0" xfId="7" applyNumberFormat="1" applyFont="1" applyFill="1"/>
    <xf numFmtId="3" fontId="22" fillId="2" borderId="0" xfId="7" applyNumberFormat="1" applyFont="1" applyFill="1"/>
    <xf numFmtId="0" fontId="10" fillId="3" borderId="1" xfId="7" applyFont="1" applyFill="1" applyBorder="1" applyAlignment="1">
      <alignment vertical="center" wrapText="1"/>
    </xf>
    <xf numFmtId="0" fontId="10" fillId="3" borderId="1" xfId="7" applyFont="1" applyFill="1" applyBorder="1" applyAlignment="1">
      <alignment wrapText="1"/>
    </xf>
    <xf numFmtId="171" fontId="12" fillId="2" borderId="1" xfId="28" applyNumberFormat="1" applyFont="1" applyFill="1" applyBorder="1" applyAlignment="1">
      <alignment vertical="center"/>
    </xf>
    <xf numFmtId="1" fontId="10" fillId="2" borderId="1" xfId="1" applyNumberFormat="1" applyFont="1" applyFill="1" applyBorder="1" applyAlignment="1" applyProtection="1">
      <alignment horizontal="left" vertical="center" wrapText="1"/>
      <protection hidden="1"/>
    </xf>
    <xf numFmtId="3" fontId="10" fillId="0" borderId="1" xfId="1" quotePrefix="1" applyNumberFormat="1" applyFont="1" applyBorder="1" applyAlignment="1">
      <alignment horizontal="right" vertical="center" wrapText="1"/>
    </xf>
    <xf numFmtId="3" fontId="12" fillId="0" borderId="1" xfId="1" quotePrefix="1" applyNumberFormat="1" applyFont="1" applyBorder="1" applyAlignment="1">
      <alignment horizontal="center" vertical="center" wrapText="1"/>
    </xf>
    <xf numFmtId="3" fontId="12" fillId="0" borderId="1" xfId="1" quotePrefix="1" applyNumberFormat="1" applyFont="1" applyBorder="1" applyAlignment="1">
      <alignment horizontal="right" vertical="center" wrapText="1"/>
    </xf>
    <xf numFmtId="3" fontId="12" fillId="3" borderId="1" xfId="1" quotePrefix="1" applyNumberFormat="1" applyFont="1" applyFill="1" applyBorder="1" applyAlignment="1">
      <alignment horizontal="right" vertical="center" wrapText="1"/>
    </xf>
    <xf numFmtId="3" fontId="12" fillId="3" borderId="1" xfId="1" quotePrefix="1" applyNumberFormat="1" applyFont="1" applyFill="1" applyBorder="1" applyAlignment="1">
      <alignment horizontal="center" vertical="center" wrapText="1"/>
    </xf>
    <xf numFmtId="0" fontId="21" fillId="0" borderId="0" xfId="7" applyFont="1"/>
    <xf numFmtId="3" fontId="21" fillId="0" borderId="0" xfId="7" applyNumberFormat="1" applyFont="1"/>
    <xf numFmtId="166" fontId="12" fillId="3" borderId="1" xfId="1" applyNumberFormat="1" applyFont="1" applyFill="1" applyBorder="1" applyAlignment="1">
      <alignment horizontal="right" vertical="center" wrapText="1"/>
    </xf>
    <xf numFmtId="3" fontId="12" fillId="0" borderId="1" xfId="25" quotePrefix="1" applyNumberFormat="1" applyFont="1" applyFill="1" applyBorder="1" applyAlignment="1">
      <alignment horizontal="right" vertical="center" wrapText="1"/>
    </xf>
    <xf numFmtId="3" fontId="12" fillId="2" borderId="1" xfId="1" applyNumberFormat="1" applyFont="1" applyFill="1" applyBorder="1" applyAlignment="1">
      <alignment horizontal="center" vertical="center" wrapText="1"/>
    </xf>
    <xf numFmtId="3" fontId="12" fillId="2" borderId="1" xfId="1" applyNumberFormat="1" applyFont="1" applyFill="1" applyBorder="1" applyAlignment="1">
      <alignment vertical="center" wrapText="1"/>
    </xf>
    <xf numFmtId="3" fontId="44" fillId="2" borderId="1" xfId="1" applyNumberFormat="1" applyFont="1" applyFill="1" applyBorder="1" applyAlignment="1">
      <alignment horizontal="center" vertical="center" wrapText="1"/>
    </xf>
    <xf numFmtId="1" fontId="3" fillId="0" borderId="0" xfId="1" applyNumberFormat="1" applyFont="1" applyAlignment="1">
      <alignment horizontal="center" vertical="center" wrapText="1"/>
    </xf>
    <xf numFmtId="1" fontId="7" fillId="0" borderId="0" xfId="1" applyNumberFormat="1" applyFont="1" applyAlignment="1">
      <alignment horizontal="center" vertical="center"/>
    </xf>
    <xf numFmtId="1" fontId="8" fillId="0" borderId="2" xfId="1" applyNumberFormat="1" applyFont="1" applyBorder="1" applyAlignment="1">
      <alignment horizontal="right" vertical="center" wrapText="1"/>
    </xf>
    <xf numFmtId="3" fontId="11" fillId="0" borderId="3" xfId="1" applyNumberFormat="1" applyFont="1" applyBorder="1" applyAlignment="1">
      <alignment horizontal="center" vertical="center" wrapText="1"/>
    </xf>
    <xf numFmtId="3" fontId="11" fillId="0" borderId="7" xfId="1" applyNumberFormat="1" applyFont="1" applyBorder="1" applyAlignment="1">
      <alignment horizontal="center" vertical="center" wrapText="1"/>
    </xf>
    <xf numFmtId="3" fontId="11" fillId="0" borderId="11" xfId="1" applyNumberFormat="1" applyFont="1" applyBorder="1" applyAlignment="1">
      <alignment horizontal="center" vertical="center" wrapText="1"/>
    </xf>
    <xf numFmtId="3" fontId="11" fillId="0" borderId="4" xfId="1" applyNumberFormat="1" applyFont="1" applyBorder="1" applyAlignment="1">
      <alignment horizontal="center" vertical="center" wrapText="1"/>
    </xf>
    <xf numFmtId="3" fontId="11" fillId="0" borderId="5" xfId="1" applyNumberFormat="1" applyFont="1" applyBorder="1" applyAlignment="1">
      <alignment horizontal="center" vertical="center" wrapText="1"/>
    </xf>
    <xf numFmtId="3" fontId="11" fillId="0" borderId="6" xfId="1" applyNumberFormat="1" applyFont="1" applyBorder="1" applyAlignment="1">
      <alignment horizontal="center" vertical="center" wrapText="1"/>
    </xf>
    <xf numFmtId="3" fontId="11" fillId="0" borderId="1" xfId="1" applyNumberFormat="1" applyFont="1" applyBorder="1" applyAlignment="1">
      <alignment horizontal="center" vertical="center" wrapText="1"/>
    </xf>
    <xf numFmtId="3" fontId="11" fillId="0" borderId="10" xfId="1" applyNumberFormat="1" applyFont="1" applyBorder="1" applyAlignment="1">
      <alignment horizontal="center" vertical="center" wrapText="1"/>
    </xf>
    <xf numFmtId="3" fontId="11" fillId="0" borderId="12" xfId="1" applyNumberFormat="1" applyFont="1" applyBorder="1" applyAlignment="1">
      <alignment horizontal="center" vertical="center" wrapText="1"/>
    </xf>
    <xf numFmtId="3" fontId="9" fillId="0" borderId="3" xfId="1" applyNumberFormat="1" applyFont="1" applyBorder="1" applyAlignment="1">
      <alignment horizontal="center" vertical="center" wrapText="1"/>
    </xf>
    <xf numFmtId="3" fontId="9" fillId="0" borderId="7" xfId="1" applyNumberFormat="1" applyFont="1" applyBorder="1" applyAlignment="1">
      <alignment horizontal="center" vertical="center" wrapText="1"/>
    </xf>
    <xf numFmtId="3" fontId="9" fillId="0" borderId="11" xfId="1" applyNumberFormat="1" applyFont="1" applyBorder="1" applyAlignment="1">
      <alignment horizontal="center" vertical="center" wrapText="1"/>
    </xf>
    <xf numFmtId="3" fontId="8" fillId="0" borderId="1" xfId="1" applyNumberFormat="1" applyFont="1" applyBorder="1" applyAlignment="1">
      <alignment horizontal="center" vertical="center" wrapText="1"/>
    </xf>
    <xf numFmtId="3" fontId="8" fillId="0" borderId="3" xfId="1" applyNumberFormat="1" applyFont="1" applyBorder="1" applyAlignment="1">
      <alignment horizontal="center" vertical="center" wrapText="1"/>
    </xf>
    <xf numFmtId="3" fontId="8" fillId="0" borderId="7" xfId="1" applyNumberFormat="1" applyFont="1" applyBorder="1" applyAlignment="1">
      <alignment horizontal="center" vertical="center" wrapText="1"/>
    </xf>
    <xf numFmtId="3" fontId="8" fillId="0" borderId="11" xfId="1" applyNumberFormat="1" applyFont="1" applyBorder="1" applyAlignment="1">
      <alignment horizontal="center" vertical="center" wrapText="1"/>
    </xf>
    <xf numFmtId="3" fontId="19" fillId="2" borderId="3" xfId="1" applyNumberFormat="1" applyFont="1" applyFill="1" applyBorder="1" applyAlignment="1">
      <alignment horizontal="center" vertical="center" wrapText="1"/>
    </xf>
    <xf numFmtId="3" fontId="19" fillId="2" borderId="11" xfId="1" applyNumberFormat="1" applyFont="1" applyFill="1" applyBorder="1" applyAlignment="1">
      <alignment horizontal="center" vertical="center" wrapText="1"/>
    </xf>
    <xf numFmtId="3" fontId="19" fillId="2" borderId="7" xfId="1" applyNumberFormat="1" applyFont="1" applyFill="1" applyBorder="1" applyAlignment="1">
      <alignment horizontal="center" vertical="center" wrapText="1"/>
    </xf>
    <xf numFmtId="3" fontId="19" fillId="2" borderId="4" xfId="1" applyNumberFormat="1" applyFont="1" applyFill="1" applyBorder="1" applyAlignment="1">
      <alignment horizontal="center" vertical="center" wrapText="1"/>
    </xf>
    <xf numFmtId="3" fontId="19" fillId="2" borderId="10" xfId="1" applyNumberFormat="1" applyFont="1" applyFill="1" applyBorder="1" applyAlignment="1">
      <alignment horizontal="center" vertical="center" wrapText="1"/>
    </xf>
    <xf numFmtId="3" fontId="11" fillId="0" borderId="8" xfId="1" applyNumberFormat="1" applyFont="1" applyBorder="1" applyAlignment="1">
      <alignment horizontal="center" vertical="center" wrapText="1"/>
    </xf>
    <xf numFmtId="3" fontId="11" fillId="0" borderId="9" xfId="1" applyNumberFormat="1" applyFont="1" applyBorder="1" applyAlignment="1">
      <alignment horizontal="center" vertical="center" wrapText="1"/>
    </xf>
    <xf numFmtId="3" fontId="9" fillId="0" borderId="1" xfId="1" applyNumberFormat="1" applyFont="1" applyBorder="1" applyAlignment="1">
      <alignment horizontal="center" vertical="center" wrapText="1"/>
    </xf>
    <xf numFmtId="0" fontId="20" fillId="2" borderId="0" xfId="7" applyFont="1" applyFill="1" applyAlignment="1">
      <alignment horizontal="center"/>
    </xf>
    <xf numFmtId="1" fontId="20" fillId="2" borderId="0" xfId="1" applyNumberFormat="1" applyFont="1" applyFill="1" applyAlignment="1">
      <alignment horizontal="center" vertical="center" wrapText="1"/>
    </xf>
    <xf numFmtId="1" fontId="23" fillId="2" borderId="0" xfId="1" applyNumberFormat="1" applyFont="1" applyFill="1" applyAlignment="1">
      <alignment horizontal="center" vertical="center" wrapText="1"/>
    </xf>
    <xf numFmtId="3" fontId="10" fillId="2" borderId="1" xfId="1" applyNumberFormat="1" applyFont="1" applyFill="1" applyBorder="1" applyAlignment="1">
      <alignment horizontal="center" vertical="center" wrapText="1"/>
    </xf>
    <xf numFmtId="3" fontId="10" fillId="2" borderId="3" xfId="1" applyNumberFormat="1" applyFont="1" applyFill="1" applyBorder="1" applyAlignment="1">
      <alignment horizontal="center" vertical="center" wrapText="1"/>
    </xf>
    <xf numFmtId="3" fontId="10" fillId="2" borderId="7" xfId="1" applyNumberFormat="1" applyFont="1" applyFill="1" applyBorder="1" applyAlignment="1">
      <alignment horizontal="center" vertical="center" wrapText="1"/>
    </xf>
    <xf numFmtId="3" fontId="10" fillId="2" borderId="11" xfId="1" applyNumberFormat="1" applyFont="1" applyFill="1" applyBorder="1" applyAlignment="1">
      <alignment horizontal="center" vertical="center" wrapText="1"/>
    </xf>
    <xf numFmtId="3" fontId="6" fillId="2" borderId="1" xfId="1" applyNumberFormat="1" applyFont="1" applyFill="1" applyBorder="1" applyAlignment="1">
      <alignment horizontal="center" vertical="center" wrapText="1"/>
    </xf>
    <xf numFmtId="3" fontId="23" fillId="2" borderId="1" xfId="1" applyNumberFormat="1" applyFont="1" applyFill="1" applyBorder="1" applyAlignment="1">
      <alignment horizontal="center" vertical="center" wrapText="1"/>
    </xf>
    <xf numFmtId="1" fontId="32" fillId="2" borderId="0" xfId="1" applyNumberFormat="1" applyFont="1" applyFill="1" applyAlignment="1">
      <alignment horizontal="right" vertical="center" wrapText="1"/>
    </xf>
    <xf numFmtId="0" fontId="31" fillId="2" borderId="0" xfId="7" applyFont="1" applyFill="1" applyAlignment="1">
      <alignment horizontal="center"/>
    </xf>
    <xf numFmtId="1" fontId="31" fillId="2" borderId="0" xfId="1" applyNumberFormat="1" applyFont="1" applyFill="1" applyAlignment="1">
      <alignment horizontal="center" vertical="center" wrapText="1"/>
    </xf>
    <xf numFmtId="1" fontId="32" fillId="2" borderId="0" xfId="1" applyNumberFormat="1" applyFont="1" applyFill="1" applyAlignment="1">
      <alignment horizontal="center" vertical="center" wrapText="1"/>
    </xf>
    <xf numFmtId="3" fontId="12" fillId="2" borderId="1" xfId="1" applyNumberFormat="1" applyFont="1" applyFill="1" applyBorder="1" applyAlignment="1">
      <alignment horizontal="center" vertical="center" wrapText="1"/>
    </xf>
    <xf numFmtId="3" fontId="12" fillId="0" borderId="1" xfId="1" applyNumberFormat="1" applyFont="1" applyBorder="1" applyAlignment="1">
      <alignment horizontal="center" vertical="center" wrapText="1"/>
    </xf>
    <xf numFmtId="3" fontId="44" fillId="2" borderId="1" xfId="1" applyNumberFormat="1" applyFont="1" applyFill="1" applyBorder="1" applyAlignment="1">
      <alignment horizontal="center" vertical="center" wrapText="1"/>
    </xf>
  </cellXfs>
  <cellStyles count="29">
    <cellStyle name="_x000d__x000a_JournalTemplate=C:\COMFO\CTALK\JOURSTD.TPL_x000d__x000a_LbStateAddress=3 3 0 251 1 89 2 311_x000d__x000a_LbStateJou" xfId="18"/>
    <cellStyle name="_x000d__x000a_JournalTemplate=C:\COMFO\CTALK\JOURSTD.TPL_x000d__x000a_LbStateAddress=3 3 0 251 1 89 2 311_x000d__x000a_LbStateJou 2" xfId="4"/>
    <cellStyle name="Comma" xfId="28" builtinId="3"/>
    <cellStyle name="Comma [0] 3" xfId="16"/>
    <cellStyle name="Comma 10 10" xfId="2"/>
    <cellStyle name="Comma 2" xfId="8"/>
    <cellStyle name="Comma 2 2 2" xfId="9"/>
    <cellStyle name="Comma 2 2 2 2" xfId="12"/>
    <cellStyle name="Comma 2 4" xfId="5"/>
    <cellStyle name="Comma 3" xfId="15"/>
    <cellStyle name="Comma 3 2" xfId="27"/>
    <cellStyle name="Comma 5 2" xfId="3"/>
    <cellStyle name="Comma 6" xfId="26"/>
    <cellStyle name="Comma 6 2" xfId="25"/>
    <cellStyle name="Normal" xfId="0" builtinId="0"/>
    <cellStyle name="Normal 19 2" xfId="11"/>
    <cellStyle name="Normal 2" xfId="7"/>
    <cellStyle name="Normal 2 2" xfId="13"/>
    <cellStyle name="Normal 2_RS ĐỒNG BÀO DT THIỂU SỐ (30.5)" xfId="14"/>
    <cellStyle name="Normal 22 2" xfId="22"/>
    <cellStyle name="Normal 3 2" xfId="17"/>
    <cellStyle name="Normal 3 2 2 2" xfId="21"/>
    <cellStyle name="Normal 4" xfId="24"/>
    <cellStyle name="Normal 5 2" xfId="6"/>
    <cellStyle name="Normal 7 2" xfId="10"/>
    <cellStyle name="Normal 9" xfId="19"/>
    <cellStyle name="Normal_Bieu mau (CV )" xfId="1"/>
    <cellStyle name="Normal_Book2_Biểu cân đối nguồn vốn 79 (thang 10 nam 2014)" xfId="20"/>
    <cellStyle name="Style 1 2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esktop\Xay%20d&#432;ng%20KH%202024%202.11\Ho&#224;n%20thi&#7879;n%20sau%20h&#7885;p%20UBND\DI&#7873;u%20ch&#7881;nh%20trung%20han%2021-25%20va%20von%202023%20MTQG\New%20folder\Ra-soat-nhu-cau-von-va-dieu-chinh-KH-DTC-2021-2025-2023%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TDT"/>
      <sheetName val="xl"/>
      <sheetName val="Cau 2(3)"/>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DGXDCB"/>
      <sheetName val="pt0-1"/>
      <sheetName val="kp0-1"/>
      <sheetName val="0-1"/>
      <sheetName val="pt2-3"/>
      <sheetName val="thkp2-3"/>
      <sheetName val="2-3"/>
      <sheetName val="cl1-2"/>
      <sheetName val="thkp1-2"/>
      <sheetName val="clvl1-2"/>
      <sheetName val="1-2"/>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TK111"/>
      <sheetName val="TK112"/>
      <sheetName val="TK131"/>
      <sheetName val="TK1331"/>
      <sheetName val="TK136"/>
      <sheetName val="TK138"/>
      <sheetName val="TK141"/>
      <sheetName val="TK152"/>
      <sheetName val="TK153"/>
      <sheetName val="TK154"/>
      <sheetName val="NN"/>
      <sheetName val="Tralaivay"/>
      <sheetName val="TBTN"/>
      <sheetName val="CPTV"/>
      <sheetName val="PCCHAY"/>
      <sheetName val="dtks"/>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B01b"/>
      <sheetName val="B01a"/>
      <sheetName val="B03a"/>
      <sheetName val="B03b"/>
      <sheetName val="B5"/>
      <sheetName val="B8,1"/>
      <sheetName val="B6b"/>
      <sheetName val="B4a"/>
      <sheetName val="B4b"/>
      <sheetName val="HTSD6LD"/>
      <sheetName val="HTSDDNN"/>
      <sheetName val="HTSDKT"/>
      <sheetName val="BD"/>
      <sheetName val="HTNT"/>
      <sheetName val="CHART"/>
      <sheetName val="HTDT"/>
      <sheetName val="HTSDD"/>
      <sheetName val="C45A-BH"/>
      <sheetName val="C46A-BH"/>
      <sheetName val="C47A-BH"/>
      <sheetName val="C48A-BH"/>
      <sheetName val="S-53-1"/>
      <sheetName val="DEM"/>
      <sheetName val="KHOILUONG"/>
      <sheetName val="DONGIA"/>
      <sheetName val="CPKSTK"/>
      <sheetName val="THIETBI"/>
      <sheetName val="VC1"/>
      <sheetName val="VC2"/>
      <sheetName val="VC3"/>
      <sheetName val="VC4"/>
      <sheetName val="VC5"/>
      <sheetName val="BaoCao"/>
      <sheetName val="TT"/>
      <sheetName val="CO SO DU LIEU PTVL"/>
      <sheetName val="Chung tu"/>
      <sheetName val="So cai"/>
      <sheetName val="Can doi"/>
      <sheetName val="Phat sinh"/>
      <sheetName val="00000005"/>
      <sheetName val="00000006"/>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PXuat"/>
      <sheetName val="THVT.T5"/>
      <sheetName val="XL1.t5"/>
      <sheetName val="XL2.T5"/>
      <sheetName val="XL3.T5"/>
      <sheetName val="XL5.T5"/>
      <sheetName val="TH du toan "/>
      <sheetName val="Du toan "/>
      <sheetName val="C.Tinh"/>
      <sheetName val="TK_cap"/>
      <sheetName val="C47T11"/>
      <sheetName val="C45T11"/>
      <sheetName val="C45 T10"/>
      <sheetName val="C47-t10"/>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26+960-27+050.9"/>
      <sheetName val="\N\MGT-DRT\MGT-IMPR\MGT-SC@\BA0"/>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TD_x0018_"/>
      <sheetName val="TD-"/>
      <sheetName val="KH 200³ (moi max)"/>
      <sheetName val="Analysis"/>
      <sheetName val="C-C"/>
      <sheetName val="D-D"/>
      <sheetName val="QG"/>
      <sheetName val="Check C"/>
      <sheetName val="SOLIEU"/>
      <sheetName val="K"/>
      <sheetName val="Caod_x0000_"/>
      <sheetName val="D.HopKL"/>
      <sheetName val="Caod_x0005_"/>
      <sheetName val="Caodþ"/>
      <sheetName val="Bang luong _x0011_"/>
      <sheetName val="tra-vat-lieu"/>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Du_lieu"/>
      <sheetName val="ctbetong"/>
      <sheetName val="datacot"/>
      <sheetName val="datamong"/>
      <sheetName val="COT"/>
      <sheetName val="MONG"/>
      <sheetName val="Liệt kê"/>
      <sheetName val="CLVC"/>
    </sheetNames>
    <definedNames>
      <definedName name="DataFilter"/>
      <definedName name="DataSort"/>
      <definedName name="GoBack"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sheetData sheetId="535"/>
      <sheetData sheetId="536"/>
      <sheetData sheetId="537"/>
      <sheetData sheetId="538"/>
      <sheetData sheetId="539"/>
      <sheetData sheetId="540"/>
      <sheetData sheetId="541"/>
      <sheetData sheetId="542" refreshError="1"/>
      <sheetData sheetId="543" refreshError="1"/>
      <sheetData sheetId="544" refreshError="1"/>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refreshError="1"/>
      <sheetData sheetId="572"/>
      <sheetData sheetId="573"/>
      <sheetData sheetId="574"/>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refreshError="1"/>
      <sheetData sheetId="635" refreshError="1"/>
      <sheetData sheetId="636" refreshError="1"/>
      <sheetData sheetId="637"/>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refreshError="1"/>
      <sheetData sheetId="648"/>
      <sheetData sheetId="649"/>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sheetData sheetId="659"/>
      <sheetData sheetId="660"/>
      <sheetData sheetId="661"/>
      <sheetData sheetId="662"/>
      <sheetData sheetId="663"/>
      <sheetData sheetId="664"/>
      <sheetData sheetId="665" refreshError="1"/>
      <sheetData sheetId="666" refreshError="1"/>
      <sheetData sheetId="667" refreshError="1"/>
      <sheetData sheetId="668" refreshError="1"/>
      <sheetData sheetId="669" refreshError="1"/>
      <sheetData sheetId="670"/>
      <sheetData sheetId="671"/>
      <sheetData sheetId="672"/>
      <sheetData sheetId="673"/>
      <sheetData sheetId="674"/>
      <sheetData sheetId="675"/>
      <sheetData sheetId="676"/>
      <sheetData sheetId="677" refreshError="1"/>
      <sheetData sheetId="678"/>
      <sheetData sheetId="679" refreshError="1"/>
      <sheetData sheetId="680" refreshError="1"/>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refreshError="1"/>
      <sheetData sheetId="706" refreshError="1"/>
      <sheetData sheetId="707" refreshError="1"/>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refreshError="1"/>
      <sheetData sheetId="795" refreshError="1"/>
      <sheetData sheetId="796" refreshError="1"/>
      <sheetData sheetId="797" refreshError="1"/>
      <sheetData sheetId="798" refreshError="1"/>
      <sheetData sheetId="799" refreshError="1"/>
      <sheetData sheetId="800" refreshError="1"/>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sheetData sheetId="912"/>
      <sheetData sheetId="913" refreshError="1"/>
      <sheetData sheetId="914" refreshError="1"/>
      <sheetData sheetId="915" refreshError="1"/>
      <sheetData sheetId="916" refreshError="1"/>
      <sheetData sheetId="917" refreshError="1"/>
      <sheetData sheetId="918" refreshError="1"/>
      <sheetData sheetId="919" refreshError="1"/>
      <sheetData sheetId="920"/>
      <sheetData sheetId="921"/>
      <sheetData sheetId="922"/>
      <sheetData sheetId="923"/>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sheetData sheetId="964"/>
      <sheetData sheetId="965"/>
      <sheetData sheetId="966"/>
      <sheetData sheetId="967"/>
      <sheetData sheetId="968"/>
      <sheetData sheetId="969"/>
      <sheetData sheetId="970"/>
      <sheetData sheetId="971"/>
      <sheetData sheetId="972"/>
      <sheetData sheetId="973"/>
      <sheetData sheetId="974"/>
      <sheetData sheetId="975" refreshError="1"/>
      <sheetData sheetId="976"/>
      <sheetData sheetId="977"/>
      <sheetData sheetId="978"/>
      <sheetData sheetId="979"/>
      <sheetData sheetId="980"/>
      <sheetData sheetId="981"/>
      <sheetData sheetId="982"/>
      <sheetData sheetId="983"/>
      <sheetData sheetId="984"/>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sheetData sheetId="1141"/>
      <sheetData sheetId="1142"/>
      <sheetData sheetId="1143"/>
      <sheetData sheetId="1144" refreshError="1"/>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refreshError="1"/>
      <sheetData sheetId="1241" refreshError="1"/>
      <sheetData sheetId="1242" refreshError="1"/>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sheetData sheetId="1270"/>
      <sheetData sheetId="1271"/>
      <sheetData sheetId="1272"/>
      <sheetData sheetId="1273" refreshError="1"/>
      <sheetData sheetId="1274"/>
      <sheetData sheetId="1275"/>
      <sheetData sheetId="1276"/>
      <sheetData sheetId="1277"/>
      <sheetData sheetId="1278"/>
      <sheetData sheetId="1279"/>
      <sheetData sheetId="1280"/>
      <sheetData sheetId="128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sheetData sheetId="1333"/>
      <sheetData sheetId="1334" refreshError="1"/>
      <sheetData sheetId="1335"/>
      <sheetData sheetId="1336"/>
      <sheetData sheetId="1337"/>
      <sheetData sheetId="1338"/>
      <sheetData sheetId="1339"/>
      <sheetData sheetId="1340" refreshError="1"/>
      <sheetData sheetId="1341" refreshError="1"/>
      <sheetData sheetId="1342" refreshError="1"/>
      <sheetData sheetId="1343"/>
      <sheetData sheetId="1344"/>
      <sheetData sheetId="1345" refreshError="1"/>
      <sheetData sheetId="1346" refreshError="1"/>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sheetData sheetId="1496"/>
      <sheetData sheetId="1497"/>
      <sheetData sheetId="1498"/>
      <sheetData sheetId="1499"/>
      <sheetData sheetId="1500"/>
      <sheetData sheetId="1501"/>
      <sheetData sheetId="1502" refreshError="1"/>
      <sheetData sheetId="1503" refreshError="1"/>
      <sheetData sheetId="1504" refreshError="1"/>
      <sheetData sheetId="1505" refreshError="1"/>
      <sheetData sheetId="1506" refreshError="1"/>
      <sheetData sheetId="1507" refreshError="1"/>
      <sheetData sheetId="1508" refreshError="1"/>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sheetData sheetId="1535"/>
      <sheetData sheetId="1536"/>
      <sheetData sheetId="1537"/>
      <sheetData sheetId="1538"/>
      <sheetData sheetId="1539"/>
      <sheetData sheetId="1540"/>
      <sheetData sheetId="15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1"/>
      <sheetName val="Trung han  MTQG"/>
      <sheetName val="Dc von hang nam"/>
      <sheetName val="Bieu 3"/>
    </sheetNames>
    <sheetDataSet>
      <sheetData sheetId="0" refreshError="1"/>
      <sheetData sheetId="1" refreshError="1"/>
      <sheetData sheetId="2" refreshError="1"/>
      <sheetData sheetId="3" refreshError="1">
        <row r="3">
          <cell r="A3" t="str">
            <v>(Kèm theo Văn bản số    /SKHĐT-TH ngày       /5/2023 của Sở Kế hoạch và Đầu tư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A104"/>
  <sheetViews>
    <sheetView view="pageBreakPreview" zoomScale="55" zoomScaleNormal="60" zoomScaleSheetLayoutView="55" workbookViewId="0">
      <pane xSplit="2" ySplit="10" topLeftCell="C14" activePane="bottomRight" state="frozen"/>
      <selection pane="topRight" activeCell="C1" sqref="C1"/>
      <selection pane="bottomLeft" activeCell="A11" sqref="A11"/>
      <selection pane="bottomRight" sqref="A1:XFD1048576"/>
    </sheetView>
  </sheetViews>
  <sheetFormatPr defaultColWidth="0" defaultRowHeight="15.75" x14ac:dyDescent="0.25"/>
  <cols>
    <col min="1" max="1" width="8.25" style="46" customWidth="1"/>
    <col min="2" max="2" width="37.625" style="4" customWidth="1"/>
    <col min="3" max="3" width="18" style="46" customWidth="1"/>
    <col min="4" max="4" width="10.375" style="47" customWidth="1"/>
    <col min="5" max="5" width="11.25" style="47" customWidth="1"/>
    <col min="6" max="6" width="10.875" style="47" customWidth="1"/>
    <col min="7" max="7" width="10.5" style="47" customWidth="1"/>
    <col min="8" max="8" width="11.875" style="47" hidden="1" customWidth="1"/>
    <col min="9" max="9" width="9.375" style="47" hidden="1" customWidth="1"/>
    <col min="10" max="10" width="12.625" style="47" hidden="1" customWidth="1"/>
    <col min="11" max="11" width="10.375" style="47" customWidth="1"/>
    <col min="12" max="12" width="11.125" style="47" customWidth="1"/>
    <col min="13" max="15" width="9.125" style="47" hidden="1" customWidth="1"/>
    <col min="16" max="17" width="10.875" style="47" customWidth="1"/>
    <col min="18" max="18" width="9.5" style="47" customWidth="1"/>
    <col min="19" max="19" width="9.375" style="47" customWidth="1"/>
    <col min="20" max="20" width="9.625" style="47" hidden="1" customWidth="1"/>
    <col min="21" max="21" width="37.75" style="48" customWidth="1"/>
    <col min="22" max="22" width="11.25" style="49" hidden="1" customWidth="1"/>
    <col min="23" max="23" width="13.875" style="4" hidden="1" customWidth="1"/>
    <col min="24" max="24" width="14.375" style="4" hidden="1" customWidth="1"/>
    <col min="25" max="25" width="17.75" style="4" customWidth="1"/>
    <col min="26" max="236" width="8" style="4" customWidth="1"/>
    <col min="237" max="237" width="5.5" style="4" customWidth="1"/>
    <col min="238" max="238" width="35.875" style="4" customWidth="1"/>
    <col min="239" max="239" width="9" style="4" customWidth="1"/>
    <col min="240" max="240" width="21.625" style="4" customWidth="1"/>
    <col min="241" max="241" width="13.875" style="4" customWidth="1"/>
    <col min="242" max="242" width="13.375" style="4" customWidth="1"/>
    <col min="243" max="243" width="13.25" style="4" customWidth="1"/>
    <col min="244" max="244" width="12.625" style="4" customWidth="1"/>
    <col min="245" max="248" width="0" style="4" hidden="1" customWidth="1"/>
    <col min="249" max="250" width="14" style="4" customWidth="1"/>
    <col min="251" max="251" width="11.625" style="4" customWidth="1"/>
    <col min="252" max="252" width="10" style="4" customWidth="1"/>
    <col min="253" max="255" width="0" style="4" hidden="1" customWidth="1"/>
    <col min="256" max="256" width="0" style="4" hidden="1"/>
    <col min="257" max="257" width="8.25" style="4" customWidth="1"/>
    <col min="258" max="258" width="37.625" style="4" customWidth="1"/>
    <col min="259" max="259" width="18" style="4" customWidth="1"/>
    <col min="260" max="260" width="10.375" style="4" customWidth="1"/>
    <col min="261" max="261" width="11.25" style="4" customWidth="1"/>
    <col min="262" max="262" width="10.875" style="4" customWidth="1"/>
    <col min="263" max="263" width="11.875" style="4" customWidth="1"/>
    <col min="264" max="266" width="0" style="4" hidden="1" customWidth="1"/>
    <col min="267" max="267" width="11.75" style="4" customWidth="1"/>
    <col min="268" max="268" width="10.5" style="4" customWidth="1"/>
    <col min="269" max="271" width="0" style="4" hidden="1" customWidth="1"/>
    <col min="272" max="272" width="10.625" style="4" customWidth="1"/>
    <col min="273" max="273" width="10.125" style="4" customWidth="1"/>
    <col min="274" max="274" width="8.5" style="4" customWidth="1"/>
    <col min="275" max="275" width="11.625" style="4" customWidth="1"/>
    <col min="276" max="276" width="0" style="4" hidden="1" customWidth="1"/>
    <col min="277" max="277" width="37.75" style="4" customWidth="1"/>
    <col min="278" max="278" width="11.25" style="4" customWidth="1"/>
    <col min="279" max="279" width="15.25" style="4" customWidth="1"/>
    <col min="280" max="492" width="8" style="4" customWidth="1"/>
    <col min="493" max="493" width="5.5" style="4" customWidth="1"/>
    <col min="494" max="494" width="35.875" style="4" customWidth="1"/>
    <col min="495" max="495" width="9" style="4" customWidth="1"/>
    <col min="496" max="496" width="21.625" style="4" customWidth="1"/>
    <col min="497" max="497" width="13.875" style="4" customWidth="1"/>
    <col min="498" max="498" width="13.375" style="4" customWidth="1"/>
    <col min="499" max="499" width="13.25" style="4" customWidth="1"/>
    <col min="500" max="500" width="12.625" style="4" customWidth="1"/>
    <col min="501" max="504" width="0" style="4" hidden="1" customWidth="1"/>
    <col min="505" max="506" width="14" style="4" customWidth="1"/>
    <col min="507" max="507" width="11.625" style="4" customWidth="1"/>
    <col min="508" max="508" width="10" style="4" customWidth="1"/>
    <col min="509" max="511" width="0" style="4" hidden="1" customWidth="1"/>
    <col min="512" max="512" width="0" style="4" hidden="1"/>
    <col min="513" max="513" width="8.25" style="4" customWidth="1"/>
    <col min="514" max="514" width="37.625" style="4" customWidth="1"/>
    <col min="515" max="515" width="18" style="4" customWidth="1"/>
    <col min="516" max="516" width="10.375" style="4" customWidth="1"/>
    <col min="517" max="517" width="11.25" style="4" customWidth="1"/>
    <col min="518" max="518" width="10.875" style="4" customWidth="1"/>
    <col min="519" max="519" width="11.875" style="4" customWidth="1"/>
    <col min="520" max="522" width="0" style="4" hidden="1" customWidth="1"/>
    <col min="523" max="523" width="11.75" style="4" customWidth="1"/>
    <col min="524" max="524" width="10.5" style="4" customWidth="1"/>
    <col min="525" max="527" width="0" style="4" hidden="1" customWidth="1"/>
    <col min="528" max="528" width="10.625" style="4" customWidth="1"/>
    <col min="529" max="529" width="10.125" style="4" customWidth="1"/>
    <col min="530" max="530" width="8.5" style="4" customWidth="1"/>
    <col min="531" max="531" width="11.625" style="4" customWidth="1"/>
    <col min="532" max="532" width="0" style="4" hidden="1" customWidth="1"/>
    <col min="533" max="533" width="37.75" style="4" customWidth="1"/>
    <col min="534" max="534" width="11.25" style="4" customWidth="1"/>
    <col min="535" max="535" width="15.25" style="4" customWidth="1"/>
    <col min="536" max="748" width="8" style="4" customWidth="1"/>
    <col min="749" max="749" width="5.5" style="4" customWidth="1"/>
    <col min="750" max="750" width="35.875" style="4" customWidth="1"/>
    <col min="751" max="751" width="9" style="4" customWidth="1"/>
    <col min="752" max="752" width="21.625" style="4" customWidth="1"/>
    <col min="753" max="753" width="13.875" style="4" customWidth="1"/>
    <col min="754" max="754" width="13.375" style="4" customWidth="1"/>
    <col min="755" max="755" width="13.25" style="4" customWidth="1"/>
    <col min="756" max="756" width="12.625" style="4" customWidth="1"/>
    <col min="757" max="760" width="0" style="4" hidden="1" customWidth="1"/>
    <col min="761" max="762" width="14" style="4" customWidth="1"/>
    <col min="763" max="763" width="11.625" style="4" customWidth="1"/>
    <col min="764" max="764" width="10" style="4" customWidth="1"/>
    <col min="765" max="767" width="0" style="4" hidden="1" customWidth="1"/>
    <col min="768" max="768" width="0" style="4" hidden="1"/>
    <col min="769" max="769" width="8.25" style="4" customWidth="1"/>
    <col min="770" max="770" width="37.625" style="4" customWidth="1"/>
    <col min="771" max="771" width="18" style="4" customWidth="1"/>
    <col min="772" max="772" width="10.375" style="4" customWidth="1"/>
    <col min="773" max="773" width="11.25" style="4" customWidth="1"/>
    <col min="774" max="774" width="10.875" style="4" customWidth="1"/>
    <col min="775" max="775" width="11.875" style="4" customWidth="1"/>
    <col min="776" max="778" width="0" style="4" hidden="1" customWidth="1"/>
    <col min="779" max="779" width="11.75" style="4" customWidth="1"/>
    <col min="780" max="780" width="10.5" style="4" customWidth="1"/>
    <col min="781" max="783" width="0" style="4" hidden="1" customWidth="1"/>
    <col min="784" max="784" width="10.625" style="4" customWidth="1"/>
    <col min="785" max="785" width="10.125" style="4" customWidth="1"/>
    <col min="786" max="786" width="8.5" style="4" customWidth="1"/>
    <col min="787" max="787" width="11.625" style="4" customWidth="1"/>
    <col min="788" max="788" width="0" style="4" hidden="1" customWidth="1"/>
    <col min="789" max="789" width="37.75" style="4" customWidth="1"/>
    <col min="790" max="790" width="11.25" style="4" customWidth="1"/>
    <col min="791" max="791" width="15.25" style="4" customWidth="1"/>
    <col min="792" max="1004" width="8" style="4" customWidth="1"/>
    <col min="1005" max="1005" width="5.5" style="4" customWidth="1"/>
    <col min="1006" max="1006" width="35.875" style="4" customWidth="1"/>
    <col min="1007" max="1007" width="9" style="4" customWidth="1"/>
    <col min="1008" max="1008" width="21.625" style="4" customWidth="1"/>
    <col min="1009" max="1009" width="13.875" style="4" customWidth="1"/>
    <col min="1010" max="1010" width="13.375" style="4" customWidth="1"/>
    <col min="1011" max="1011" width="13.25" style="4" customWidth="1"/>
    <col min="1012" max="1012" width="12.625" style="4" customWidth="1"/>
    <col min="1013" max="1016" width="0" style="4" hidden="1" customWidth="1"/>
    <col min="1017" max="1018" width="14" style="4" customWidth="1"/>
    <col min="1019" max="1019" width="11.625" style="4" customWidth="1"/>
    <col min="1020" max="1020" width="10" style="4" customWidth="1"/>
    <col min="1021" max="1023" width="0" style="4" hidden="1" customWidth="1"/>
    <col min="1024" max="1024" width="0" style="4" hidden="1"/>
    <col min="1025" max="1025" width="8.25" style="4" customWidth="1"/>
    <col min="1026" max="1026" width="37.625" style="4" customWidth="1"/>
    <col min="1027" max="1027" width="18" style="4" customWidth="1"/>
    <col min="1028" max="1028" width="10.375" style="4" customWidth="1"/>
    <col min="1029" max="1029" width="11.25" style="4" customWidth="1"/>
    <col min="1030" max="1030" width="10.875" style="4" customWidth="1"/>
    <col min="1031" max="1031" width="11.875" style="4" customWidth="1"/>
    <col min="1032" max="1034" width="0" style="4" hidden="1" customWidth="1"/>
    <col min="1035" max="1035" width="11.75" style="4" customWidth="1"/>
    <col min="1036" max="1036" width="10.5" style="4" customWidth="1"/>
    <col min="1037" max="1039" width="0" style="4" hidden="1" customWidth="1"/>
    <col min="1040" max="1040" width="10.625" style="4" customWidth="1"/>
    <col min="1041" max="1041" width="10.125" style="4" customWidth="1"/>
    <col min="1042" max="1042" width="8.5" style="4" customWidth="1"/>
    <col min="1043" max="1043" width="11.625" style="4" customWidth="1"/>
    <col min="1044" max="1044" width="0" style="4" hidden="1" customWidth="1"/>
    <col min="1045" max="1045" width="37.75" style="4" customWidth="1"/>
    <col min="1046" max="1046" width="11.25" style="4" customWidth="1"/>
    <col min="1047" max="1047" width="15.25" style="4" customWidth="1"/>
    <col min="1048" max="1260" width="8" style="4" customWidth="1"/>
    <col min="1261" max="1261" width="5.5" style="4" customWidth="1"/>
    <col min="1262" max="1262" width="35.875" style="4" customWidth="1"/>
    <col min="1263" max="1263" width="9" style="4" customWidth="1"/>
    <col min="1264" max="1264" width="21.625" style="4" customWidth="1"/>
    <col min="1265" max="1265" width="13.875" style="4" customWidth="1"/>
    <col min="1266" max="1266" width="13.375" style="4" customWidth="1"/>
    <col min="1267" max="1267" width="13.25" style="4" customWidth="1"/>
    <col min="1268" max="1268" width="12.625" style="4" customWidth="1"/>
    <col min="1269" max="1272" width="0" style="4" hidden="1" customWidth="1"/>
    <col min="1273" max="1274" width="14" style="4" customWidth="1"/>
    <col min="1275" max="1275" width="11.625" style="4" customWidth="1"/>
    <col min="1276" max="1276" width="10" style="4" customWidth="1"/>
    <col min="1277" max="1279" width="0" style="4" hidden="1" customWidth="1"/>
    <col min="1280" max="1280" width="0" style="4" hidden="1"/>
    <col min="1281" max="1281" width="8.25" style="4" customWidth="1"/>
    <col min="1282" max="1282" width="37.625" style="4" customWidth="1"/>
    <col min="1283" max="1283" width="18" style="4" customWidth="1"/>
    <col min="1284" max="1284" width="10.375" style="4" customWidth="1"/>
    <col min="1285" max="1285" width="11.25" style="4" customWidth="1"/>
    <col min="1286" max="1286" width="10.875" style="4" customWidth="1"/>
    <col min="1287" max="1287" width="11.875" style="4" customWidth="1"/>
    <col min="1288" max="1290" width="0" style="4" hidden="1" customWidth="1"/>
    <col min="1291" max="1291" width="11.75" style="4" customWidth="1"/>
    <col min="1292" max="1292" width="10.5" style="4" customWidth="1"/>
    <col min="1293" max="1295" width="0" style="4" hidden="1" customWidth="1"/>
    <col min="1296" max="1296" width="10.625" style="4" customWidth="1"/>
    <col min="1297" max="1297" width="10.125" style="4" customWidth="1"/>
    <col min="1298" max="1298" width="8.5" style="4" customWidth="1"/>
    <col min="1299" max="1299" width="11.625" style="4" customWidth="1"/>
    <col min="1300" max="1300" width="0" style="4" hidden="1" customWidth="1"/>
    <col min="1301" max="1301" width="37.75" style="4" customWidth="1"/>
    <col min="1302" max="1302" width="11.25" style="4" customWidth="1"/>
    <col min="1303" max="1303" width="15.25" style="4" customWidth="1"/>
    <col min="1304" max="1516" width="8" style="4" customWidth="1"/>
    <col min="1517" max="1517" width="5.5" style="4" customWidth="1"/>
    <col min="1518" max="1518" width="35.875" style="4" customWidth="1"/>
    <col min="1519" max="1519" width="9" style="4" customWidth="1"/>
    <col min="1520" max="1520" width="21.625" style="4" customWidth="1"/>
    <col min="1521" max="1521" width="13.875" style="4" customWidth="1"/>
    <col min="1522" max="1522" width="13.375" style="4" customWidth="1"/>
    <col min="1523" max="1523" width="13.25" style="4" customWidth="1"/>
    <col min="1524" max="1524" width="12.625" style="4" customWidth="1"/>
    <col min="1525" max="1528" width="0" style="4" hidden="1" customWidth="1"/>
    <col min="1529" max="1530" width="14" style="4" customWidth="1"/>
    <col min="1531" max="1531" width="11.625" style="4" customWidth="1"/>
    <col min="1532" max="1532" width="10" style="4" customWidth="1"/>
    <col min="1533" max="1535" width="0" style="4" hidden="1" customWidth="1"/>
    <col min="1536" max="1536" width="0" style="4" hidden="1"/>
    <col min="1537" max="1537" width="8.25" style="4" customWidth="1"/>
    <col min="1538" max="1538" width="37.625" style="4" customWidth="1"/>
    <col min="1539" max="1539" width="18" style="4" customWidth="1"/>
    <col min="1540" max="1540" width="10.375" style="4" customWidth="1"/>
    <col min="1541" max="1541" width="11.25" style="4" customWidth="1"/>
    <col min="1542" max="1542" width="10.875" style="4" customWidth="1"/>
    <col min="1543" max="1543" width="11.875" style="4" customWidth="1"/>
    <col min="1544" max="1546" width="0" style="4" hidden="1" customWidth="1"/>
    <col min="1547" max="1547" width="11.75" style="4" customWidth="1"/>
    <col min="1548" max="1548" width="10.5" style="4" customWidth="1"/>
    <col min="1549" max="1551" width="0" style="4" hidden="1" customWidth="1"/>
    <col min="1552" max="1552" width="10.625" style="4" customWidth="1"/>
    <col min="1553" max="1553" width="10.125" style="4" customWidth="1"/>
    <col min="1554" max="1554" width="8.5" style="4" customWidth="1"/>
    <col min="1555" max="1555" width="11.625" style="4" customWidth="1"/>
    <col min="1556" max="1556" width="0" style="4" hidden="1" customWidth="1"/>
    <col min="1557" max="1557" width="37.75" style="4" customWidth="1"/>
    <col min="1558" max="1558" width="11.25" style="4" customWidth="1"/>
    <col min="1559" max="1559" width="15.25" style="4" customWidth="1"/>
    <col min="1560" max="1772" width="8" style="4" customWidth="1"/>
    <col min="1773" max="1773" width="5.5" style="4" customWidth="1"/>
    <col min="1774" max="1774" width="35.875" style="4" customWidth="1"/>
    <col min="1775" max="1775" width="9" style="4" customWidth="1"/>
    <col min="1776" max="1776" width="21.625" style="4" customWidth="1"/>
    <col min="1777" max="1777" width="13.875" style="4" customWidth="1"/>
    <col min="1778" max="1778" width="13.375" style="4" customWidth="1"/>
    <col min="1779" max="1779" width="13.25" style="4" customWidth="1"/>
    <col min="1780" max="1780" width="12.625" style="4" customWidth="1"/>
    <col min="1781" max="1784" width="0" style="4" hidden="1" customWidth="1"/>
    <col min="1785" max="1786" width="14" style="4" customWidth="1"/>
    <col min="1787" max="1787" width="11.625" style="4" customWidth="1"/>
    <col min="1788" max="1788" width="10" style="4" customWidth="1"/>
    <col min="1789" max="1791" width="0" style="4" hidden="1" customWidth="1"/>
    <col min="1792" max="1792" width="0" style="4" hidden="1"/>
    <col min="1793" max="1793" width="8.25" style="4" customWidth="1"/>
    <col min="1794" max="1794" width="37.625" style="4" customWidth="1"/>
    <col min="1795" max="1795" width="18" style="4" customWidth="1"/>
    <col min="1796" max="1796" width="10.375" style="4" customWidth="1"/>
    <col min="1797" max="1797" width="11.25" style="4" customWidth="1"/>
    <col min="1798" max="1798" width="10.875" style="4" customWidth="1"/>
    <col min="1799" max="1799" width="11.875" style="4" customWidth="1"/>
    <col min="1800" max="1802" width="0" style="4" hidden="1" customWidth="1"/>
    <col min="1803" max="1803" width="11.75" style="4" customWidth="1"/>
    <col min="1804" max="1804" width="10.5" style="4" customWidth="1"/>
    <col min="1805" max="1807" width="0" style="4" hidden="1" customWidth="1"/>
    <col min="1808" max="1808" width="10.625" style="4" customWidth="1"/>
    <col min="1809" max="1809" width="10.125" style="4" customWidth="1"/>
    <col min="1810" max="1810" width="8.5" style="4" customWidth="1"/>
    <col min="1811" max="1811" width="11.625" style="4" customWidth="1"/>
    <col min="1812" max="1812" width="0" style="4" hidden="1" customWidth="1"/>
    <col min="1813" max="1813" width="37.75" style="4" customWidth="1"/>
    <col min="1814" max="1814" width="11.25" style="4" customWidth="1"/>
    <col min="1815" max="1815" width="15.25" style="4" customWidth="1"/>
    <col min="1816" max="2028" width="8" style="4" customWidth="1"/>
    <col min="2029" max="2029" width="5.5" style="4" customWidth="1"/>
    <col min="2030" max="2030" width="35.875" style="4" customWidth="1"/>
    <col min="2031" max="2031" width="9" style="4" customWidth="1"/>
    <col min="2032" max="2032" width="21.625" style="4" customWidth="1"/>
    <col min="2033" max="2033" width="13.875" style="4" customWidth="1"/>
    <col min="2034" max="2034" width="13.375" style="4" customWidth="1"/>
    <col min="2035" max="2035" width="13.25" style="4" customWidth="1"/>
    <col min="2036" max="2036" width="12.625" style="4" customWidth="1"/>
    <col min="2037" max="2040" width="0" style="4" hidden="1" customWidth="1"/>
    <col min="2041" max="2042" width="14" style="4" customWidth="1"/>
    <col min="2043" max="2043" width="11.625" style="4" customWidth="1"/>
    <col min="2044" max="2044" width="10" style="4" customWidth="1"/>
    <col min="2045" max="2047" width="0" style="4" hidden="1" customWidth="1"/>
    <col min="2048" max="2048" width="0" style="4" hidden="1"/>
    <col min="2049" max="2049" width="8.25" style="4" customWidth="1"/>
    <col min="2050" max="2050" width="37.625" style="4" customWidth="1"/>
    <col min="2051" max="2051" width="18" style="4" customWidth="1"/>
    <col min="2052" max="2052" width="10.375" style="4" customWidth="1"/>
    <col min="2053" max="2053" width="11.25" style="4" customWidth="1"/>
    <col min="2054" max="2054" width="10.875" style="4" customWidth="1"/>
    <col min="2055" max="2055" width="11.875" style="4" customWidth="1"/>
    <col min="2056" max="2058" width="0" style="4" hidden="1" customWidth="1"/>
    <col min="2059" max="2059" width="11.75" style="4" customWidth="1"/>
    <col min="2060" max="2060" width="10.5" style="4" customWidth="1"/>
    <col min="2061" max="2063" width="0" style="4" hidden="1" customWidth="1"/>
    <col min="2064" max="2064" width="10.625" style="4" customWidth="1"/>
    <col min="2065" max="2065" width="10.125" style="4" customWidth="1"/>
    <col min="2066" max="2066" width="8.5" style="4" customWidth="1"/>
    <col min="2067" max="2067" width="11.625" style="4" customWidth="1"/>
    <col min="2068" max="2068" width="0" style="4" hidden="1" customWidth="1"/>
    <col min="2069" max="2069" width="37.75" style="4" customWidth="1"/>
    <col min="2070" max="2070" width="11.25" style="4" customWidth="1"/>
    <col min="2071" max="2071" width="15.25" style="4" customWidth="1"/>
    <col min="2072" max="2284" width="8" style="4" customWidth="1"/>
    <col min="2285" max="2285" width="5.5" style="4" customWidth="1"/>
    <col min="2286" max="2286" width="35.875" style="4" customWidth="1"/>
    <col min="2287" max="2287" width="9" style="4" customWidth="1"/>
    <col min="2288" max="2288" width="21.625" style="4" customWidth="1"/>
    <col min="2289" max="2289" width="13.875" style="4" customWidth="1"/>
    <col min="2290" max="2290" width="13.375" style="4" customWidth="1"/>
    <col min="2291" max="2291" width="13.25" style="4" customWidth="1"/>
    <col min="2292" max="2292" width="12.625" style="4" customWidth="1"/>
    <col min="2293" max="2296" width="0" style="4" hidden="1" customWidth="1"/>
    <col min="2297" max="2298" width="14" style="4" customWidth="1"/>
    <col min="2299" max="2299" width="11.625" style="4" customWidth="1"/>
    <col min="2300" max="2300" width="10" style="4" customWidth="1"/>
    <col min="2301" max="2303" width="0" style="4" hidden="1" customWidth="1"/>
    <col min="2304" max="2304" width="0" style="4" hidden="1"/>
    <col min="2305" max="2305" width="8.25" style="4" customWidth="1"/>
    <col min="2306" max="2306" width="37.625" style="4" customWidth="1"/>
    <col min="2307" max="2307" width="18" style="4" customWidth="1"/>
    <col min="2308" max="2308" width="10.375" style="4" customWidth="1"/>
    <col min="2309" max="2309" width="11.25" style="4" customWidth="1"/>
    <col min="2310" max="2310" width="10.875" style="4" customWidth="1"/>
    <col min="2311" max="2311" width="11.875" style="4" customWidth="1"/>
    <col min="2312" max="2314" width="0" style="4" hidden="1" customWidth="1"/>
    <col min="2315" max="2315" width="11.75" style="4" customWidth="1"/>
    <col min="2316" max="2316" width="10.5" style="4" customWidth="1"/>
    <col min="2317" max="2319" width="0" style="4" hidden="1" customWidth="1"/>
    <col min="2320" max="2320" width="10.625" style="4" customWidth="1"/>
    <col min="2321" max="2321" width="10.125" style="4" customWidth="1"/>
    <col min="2322" max="2322" width="8.5" style="4" customWidth="1"/>
    <col min="2323" max="2323" width="11.625" style="4" customWidth="1"/>
    <col min="2324" max="2324" width="0" style="4" hidden="1" customWidth="1"/>
    <col min="2325" max="2325" width="37.75" style="4" customWidth="1"/>
    <col min="2326" max="2326" width="11.25" style="4" customWidth="1"/>
    <col min="2327" max="2327" width="15.25" style="4" customWidth="1"/>
    <col min="2328" max="2540" width="8" style="4" customWidth="1"/>
    <col min="2541" max="2541" width="5.5" style="4" customWidth="1"/>
    <col min="2542" max="2542" width="35.875" style="4" customWidth="1"/>
    <col min="2543" max="2543" width="9" style="4" customWidth="1"/>
    <col min="2544" max="2544" width="21.625" style="4" customWidth="1"/>
    <col min="2545" max="2545" width="13.875" style="4" customWidth="1"/>
    <col min="2546" max="2546" width="13.375" style="4" customWidth="1"/>
    <col min="2547" max="2547" width="13.25" style="4" customWidth="1"/>
    <col min="2548" max="2548" width="12.625" style="4" customWidth="1"/>
    <col min="2549" max="2552" width="0" style="4" hidden="1" customWidth="1"/>
    <col min="2553" max="2554" width="14" style="4" customWidth="1"/>
    <col min="2555" max="2555" width="11.625" style="4" customWidth="1"/>
    <col min="2556" max="2556" width="10" style="4" customWidth="1"/>
    <col min="2557" max="2559" width="0" style="4" hidden="1" customWidth="1"/>
    <col min="2560" max="2560" width="0" style="4" hidden="1"/>
    <col min="2561" max="2561" width="8.25" style="4" customWidth="1"/>
    <col min="2562" max="2562" width="37.625" style="4" customWidth="1"/>
    <col min="2563" max="2563" width="18" style="4" customWidth="1"/>
    <col min="2564" max="2564" width="10.375" style="4" customWidth="1"/>
    <col min="2565" max="2565" width="11.25" style="4" customWidth="1"/>
    <col min="2566" max="2566" width="10.875" style="4" customWidth="1"/>
    <col min="2567" max="2567" width="11.875" style="4" customWidth="1"/>
    <col min="2568" max="2570" width="0" style="4" hidden="1" customWidth="1"/>
    <col min="2571" max="2571" width="11.75" style="4" customWidth="1"/>
    <col min="2572" max="2572" width="10.5" style="4" customWidth="1"/>
    <col min="2573" max="2575" width="0" style="4" hidden="1" customWidth="1"/>
    <col min="2576" max="2576" width="10.625" style="4" customWidth="1"/>
    <col min="2577" max="2577" width="10.125" style="4" customWidth="1"/>
    <col min="2578" max="2578" width="8.5" style="4" customWidth="1"/>
    <col min="2579" max="2579" width="11.625" style="4" customWidth="1"/>
    <col min="2580" max="2580" width="0" style="4" hidden="1" customWidth="1"/>
    <col min="2581" max="2581" width="37.75" style="4" customWidth="1"/>
    <col min="2582" max="2582" width="11.25" style="4" customWidth="1"/>
    <col min="2583" max="2583" width="15.25" style="4" customWidth="1"/>
    <col min="2584" max="2796" width="8" style="4" customWidth="1"/>
    <col min="2797" max="2797" width="5.5" style="4" customWidth="1"/>
    <col min="2798" max="2798" width="35.875" style="4" customWidth="1"/>
    <col min="2799" max="2799" width="9" style="4" customWidth="1"/>
    <col min="2800" max="2800" width="21.625" style="4" customWidth="1"/>
    <col min="2801" max="2801" width="13.875" style="4" customWidth="1"/>
    <col min="2802" max="2802" width="13.375" style="4" customWidth="1"/>
    <col min="2803" max="2803" width="13.25" style="4" customWidth="1"/>
    <col min="2804" max="2804" width="12.625" style="4" customWidth="1"/>
    <col min="2805" max="2808" width="0" style="4" hidden="1" customWidth="1"/>
    <col min="2809" max="2810" width="14" style="4" customWidth="1"/>
    <col min="2811" max="2811" width="11.625" style="4" customWidth="1"/>
    <col min="2812" max="2812" width="10" style="4" customWidth="1"/>
    <col min="2813" max="2815" width="0" style="4" hidden="1" customWidth="1"/>
    <col min="2816" max="2816" width="0" style="4" hidden="1"/>
    <col min="2817" max="2817" width="8.25" style="4" customWidth="1"/>
    <col min="2818" max="2818" width="37.625" style="4" customWidth="1"/>
    <col min="2819" max="2819" width="18" style="4" customWidth="1"/>
    <col min="2820" max="2820" width="10.375" style="4" customWidth="1"/>
    <col min="2821" max="2821" width="11.25" style="4" customWidth="1"/>
    <col min="2822" max="2822" width="10.875" style="4" customWidth="1"/>
    <col min="2823" max="2823" width="11.875" style="4" customWidth="1"/>
    <col min="2824" max="2826" width="0" style="4" hidden="1" customWidth="1"/>
    <col min="2827" max="2827" width="11.75" style="4" customWidth="1"/>
    <col min="2828" max="2828" width="10.5" style="4" customWidth="1"/>
    <col min="2829" max="2831" width="0" style="4" hidden="1" customWidth="1"/>
    <col min="2832" max="2832" width="10.625" style="4" customWidth="1"/>
    <col min="2833" max="2833" width="10.125" style="4" customWidth="1"/>
    <col min="2834" max="2834" width="8.5" style="4" customWidth="1"/>
    <col min="2835" max="2835" width="11.625" style="4" customWidth="1"/>
    <col min="2836" max="2836" width="0" style="4" hidden="1" customWidth="1"/>
    <col min="2837" max="2837" width="37.75" style="4" customWidth="1"/>
    <col min="2838" max="2838" width="11.25" style="4" customWidth="1"/>
    <col min="2839" max="2839" width="15.25" style="4" customWidth="1"/>
    <col min="2840" max="3052" width="8" style="4" customWidth="1"/>
    <col min="3053" max="3053" width="5.5" style="4" customWidth="1"/>
    <col min="3054" max="3054" width="35.875" style="4" customWidth="1"/>
    <col min="3055" max="3055" width="9" style="4" customWidth="1"/>
    <col min="3056" max="3056" width="21.625" style="4" customWidth="1"/>
    <col min="3057" max="3057" width="13.875" style="4" customWidth="1"/>
    <col min="3058" max="3058" width="13.375" style="4" customWidth="1"/>
    <col min="3059" max="3059" width="13.25" style="4" customWidth="1"/>
    <col min="3060" max="3060" width="12.625" style="4" customWidth="1"/>
    <col min="3061" max="3064" width="0" style="4" hidden="1" customWidth="1"/>
    <col min="3065" max="3066" width="14" style="4" customWidth="1"/>
    <col min="3067" max="3067" width="11.625" style="4" customWidth="1"/>
    <col min="3068" max="3068" width="10" style="4" customWidth="1"/>
    <col min="3069" max="3071" width="0" style="4" hidden="1" customWidth="1"/>
    <col min="3072" max="3072" width="0" style="4" hidden="1"/>
    <col min="3073" max="3073" width="8.25" style="4" customWidth="1"/>
    <col min="3074" max="3074" width="37.625" style="4" customWidth="1"/>
    <col min="3075" max="3075" width="18" style="4" customWidth="1"/>
    <col min="3076" max="3076" width="10.375" style="4" customWidth="1"/>
    <col min="3077" max="3077" width="11.25" style="4" customWidth="1"/>
    <col min="3078" max="3078" width="10.875" style="4" customWidth="1"/>
    <col min="3079" max="3079" width="11.875" style="4" customWidth="1"/>
    <col min="3080" max="3082" width="0" style="4" hidden="1" customWidth="1"/>
    <col min="3083" max="3083" width="11.75" style="4" customWidth="1"/>
    <col min="3084" max="3084" width="10.5" style="4" customWidth="1"/>
    <col min="3085" max="3087" width="0" style="4" hidden="1" customWidth="1"/>
    <col min="3088" max="3088" width="10.625" style="4" customWidth="1"/>
    <col min="3089" max="3089" width="10.125" style="4" customWidth="1"/>
    <col min="3090" max="3090" width="8.5" style="4" customWidth="1"/>
    <col min="3091" max="3091" width="11.625" style="4" customWidth="1"/>
    <col min="3092" max="3092" width="0" style="4" hidden="1" customWidth="1"/>
    <col min="3093" max="3093" width="37.75" style="4" customWidth="1"/>
    <col min="3094" max="3094" width="11.25" style="4" customWidth="1"/>
    <col min="3095" max="3095" width="15.25" style="4" customWidth="1"/>
    <col min="3096" max="3308" width="8" style="4" customWidth="1"/>
    <col min="3309" max="3309" width="5.5" style="4" customWidth="1"/>
    <col min="3310" max="3310" width="35.875" style="4" customWidth="1"/>
    <col min="3311" max="3311" width="9" style="4" customWidth="1"/>
    <col min="3312" max="3312" width="21.625" style="4" customWidth="1"/>
    <col min="3313" max="3313" width="13.875" style="4" customWidth="1"/>
    <col min="3314" max="3314" width="13.375" style="4" customWidth="1"/>
    <col min="3315" max="3315" width="13.25" style="4" customWidth="1"/>
    <col min="3316" max="3316" width="12.625" style="4" customWidth="1"/>
    <col min="3317" max="3320" width="0" style="4" hidden="1" customWidth="1"/>
    <col min="3321" max="3322" width="14" style="4" customWidth="1"/>
    <col min="3323" max="3323" width="11.625" style="4" customWidth="1"/>
    <col min="3324" max="3324" width="10" style="4" customWidth="1"/>
    <col min="3325" max="3327" width="0" style="4" hidden="1" customWidth="1"/>
    <col min="3328" max="3328" width="0" style="4" hidden="1"/>
    <col min="3329" max="3329" width="8.25" style="4" customWidth="1"/>
    <col min="3330" max="3330" width="37.625" style="4" customWidth="1"/>
    <col min="3331" max="3331" width="18" style="4" customWidth="1"/>
    <col min="3332" max="3332" width="10.375" style="4" customWidth="1"/>
    <col min="3333" max="3333" width="11.25" style="4" customWidth="1"/>
    <col min="3334" max="3334" width="10.875" style="4" customWidth="1"/>
    <col min="3335" max="3335" width="11.875" style="4" customWidth="1"/>
    <col min="3336" max="3338" width="0" style="4" hidden="1" customWidth="1"/>
    <col min="3339" max="3339" width="11.75" style="4" customWidth="1"/>
    <col min="3340" max="3340" width="10.5" style="4" customWidth="1"/>
    <col min="3341" max="3343" width="0" style="4" hidden="1" customWidth="1"/>
    <col min="3344" max="3344" width="10.625" style="4" customWidth="1"/>
    <col min="3345" max="3345" width="10.125" style="4" customWidth="1"/>
    <col min="3346" max="3346" width="8.5" style="4" customWidth="1"/>
    <col min="3347" max="3347" width="11.625" style="4" customWidth="1"/>
    <col min="3348" max="3348" width="0" style="4" hidden="1" customWidth="1"/>
    <col min="3349" max="3349" width="37.75" style="4" customWidth="1"/>
    <col min="3350" max="3350" width="11.25" style="4" customWidth="1"/>
    <col min="3351" max="3351" width="15.25" style="4" customWidth="1"/>
    <col min="3352" max="3564" width="8" style="4" customWidth="1"/>
    <col min="3565" max="3565" width="5.5" style="4" customWidth="1"/>
    <col min="3566" max="3566" width="35.875" style="4" customWidth="1"/>
    <col min="3567" max="3567" width="9" style="4" customWidth="1"/>
    <col min="3568" max="3568" width="21.625" style="4" customWidth="1"/>
    <col min="3569" max="3569" width="13.875" style="4" customWidth="1"/>
    <col min="3570" max="3570" width="13.375" style="4" customWidth="1"/>
    <col min="3571" max="3571" width="13.25" style="4" customWidth="1"/>
    <col min="3572" max="3572" width="12.625" style="4" customWidth="1"/>
    <col min="3573" max="3576" width="0" style="4" hidden="1" customWidth="1"/>
    <col min="3577" max="3578" width="14" style="4" customWidth="1"/>
    <col min="3579" max="3579" width="11.625" style="4" customWidth="1"/>
    <col min="3580" max="3580" width="10" style="4" customWidth="1"/>
    <col min="3581" max="3583" width="0" style="4" hidden="1" customWidth="1"/>
    <col min="3584" max="3584" width="0" style="4" hidden="1"/>
    <col min="3585" max="3585" width="8.25" style="4" customWidth="1"/>
    <col min="3586" max="3586" width="37.625" style="4" customWidth="1"/>
    <col min="3587" max="3587" width="18" style="4" customWidth="1"/>
    <col min="3588" max="3588" width="10.375" style="4" customWidth="1"/>
    <col min="3589" max="3589" width="11.25" style="4" customWidth="1"/>
    <col min="3590" max="3590" width="10.875" style="4" customWidth="1"/>
    <col min="3591" max="3591" width="11.875" style="4" customWidth="1"/>
    <col min="3592" max="3594" width="0" style="4" hidden="1" customWidth="1"/>
    <col min="3595" max="3595" width="11.75" style="4" customWidth="1"/>
    <col min="3596" max="3596" width="10.5" style="4" customWidth="1"/>
    <col min="3597" max="3599" width="0" style="4" hidden="1" customWidth="1"/>
    <col min="3600" max="3600" width="10.625" style="4" customWidth="1"/>
    <col min="3601" max="3601" width="10.125" style="4" customWidth="1"/>
    <col min="3602" max="3602" width="8.5" style="4" customWidth="1"/>
    <col min="3603" max="3603" width="11.625" style="4" customWidth="1"/>
    <col min="3604" max="3604" width="0" style="4" hidden="1" customWidth="1"/>
    <col min="3605" max="3605" width="37.75" style="4" customWidth="1"/>
    <col min="3606" max="3606" width="11.25" style="4" customWidth="1"/>
    <col min="3607" max="3607" width="15.25" style="4" customWidth="1"/>
    <col min="3608" max="3820" width="8" style="4" customWidth="1"/>
    <col min="3821" max="3821" width="5.5" style="4" customWidth="1"/>
    <col min="3822" max="3822" width="35.875" style="4" customWidth="1"/>
    <col min="3823" max="3823" width="9" style="4" customWidth="1"/>
    <col min="3824" max="3824" width="21.625" style="4" customWidth="1"/>
    <col min="3825" max="3825" width="13.875" style="4" customWidth="1"/>
    <col min="3826" max="3826" width="13.375" style="4" customWidth="1"/>
    <col min="3827" max="3827" width="13.25" style="4" customWidth="1"/>
    <col min="3828" max="3828" width="12.625" style="4" customWidth="1"/>
    <col min="3829" max="3832" width="0" style="4" hidden="1" customWidth="1"/>
    <col min="3833" max="3834" width="14" style="4" customWidth="1"/>
    <col min="3835" max="3835" width="11.625" style="4" customWidth="1"/>
    <col min="3836" max="3836" width="10" style="4" customWidth="1"/>
    <col min="3837" max="3839" width="0" style="4" hidden="1" customWidth="1"/>
    <col min="3840" max="3840" width="0" style="4" hidden="1"/>
    <col min="3841" max="3841" width="8.25" style="4" customWidth="1"/>
    <col min="3842" max="3842" width="37.625" style="4" customWidth="1"/>
    <col min="3843" max="3843" width="18" style="4" customWidth="1"/>
    <col min="3844" max="3844" width="10.375" style="4" customWidth="1"/>
    <col min="3845" max="3845" width="11.25" style="4" customWidth="1"/>
    <col min="3846" max="3846" width="10.875" style="4" customWidth="1"/>
    <col min="3847" max="3847" width="11.875" style="4" customWidth="1"/>
    <col min="3848" max="3850" width="0" style="4" hidden="1" customWidth="1"/>
    <col min="3851" max="3851" width="11.75" style="4" customWidth="1"/>
    <col min="3852" max="3852" width="10.5" style="4" customWidth="1"/>
    <col min="3853" max="3855" width="0" style="4" hidden="1" customWidth="1"/>
    <col min="3856" max="3856" width="10.625" style="4" customWidth="1"/>
    <col min="3857" max="3857" width="10.125" style="4" customWidth="1"/>
    <col min="3858" max="3858" width="8.5" style="4" customWidth="1"/>
    <col min="3859" max="3859" width="11.625" style="4" customWidth="1"/>
    <col min="3860" max="3860" width="0" style="4" hidden="1" customWidth="1"/>
    <col min="3861" max="3861" width="37.75" style="4" customWidth="1"/>
    <col min="3862" max="3862" width="11.25" style="4" customWidth="1"/>
    <col min="3863" max="3863" width="15.25" style="4" customWidth="1"/>
    <col min="3864" max="4076" width="8" style="4" customWidth="1"/>
    <col min="4077" max="4077" width="5.5" style="4" customWidth="1"/>
    <col min="4078" max="4078" width="35.875" style="4" customWidth="1"/>
    <col min="4079" max="4079" width="9" style="4" customWidth="1"/>
    <col min="4080" max="4080" width="21.625" style="4" customWidth="1"/>
    <col min="4081" max="4081" width="13.875" style="4" customWidth="1"/>
    <col min="4082" max="4082" width="13.375" style="4" customWidth="1"/>
    <col min="4083" max="4083" width="13.25" style="4" customWidth="1"/>
    <col min="4084" max="4084" width="12.625" style="4" customWidth="1"/>
    <col min="4085" max="4088" width="0" style="4" hidden="1" customWidth="1"/>
    <col min="4089" max="4090" width="14" style="4" customWidth="1"/>
    <col min="4091" max="4091" width="11.625" style="4" customWidth="1"/>
    <col min="4092" max="4092" width="10" style="4" customWidth="1"/>
    <col min="4093" max="4095" width="0" style="4" hidden="1" customWidth="1"/>
    <col min="4096" max="4096" width="0" style="4" hidden="1"/>
    <col min="4097" max="4097" width="8.25" style="4" customWidth="1"/>
    <col min="4098" max="4098" width="37.625" style="4" customWidth="1"/>
    <col min="4099" max="4099" width="18" style="4" customWidth="1"/>
    <col min="4100" max="4100" width="10.375" style="4" customWidth="1"/>
    <col min="4101" max="4101" width="11.25" style="4" customWidth="1"/>
    <col min="4102" max="4102" width="10.875" style="4" customWidth="1"/>
    <col min="4103" max="4103" width="11.875" style="4" customWidth="1"/>
    <col min="4104" max="4106" width="0" style="4" hidden="1" customWidth="1"/>
    <col min="4107" max="4107" width="11.75" style="4" customWidth="1"/>
    <col min="4108" max="4108" width="10.5" style="4" customWidth="1"/>
    <col min="4109" max="4111" width="0" style="4" hidden="1" customWidth="1"/>
    <col min="4112" max="4112" width="10.625" style="4" customWidth="1"/>
    <col min="4113" max="4113" width="10.125" style="4" customWidth="1"/>
    <col min="4114" max="4114" width="8.5" style="4" customWidth="1"/>
    <col min="4115" max="4115" width="11.625" style="4" customWidth="1"/>
    <col min="4116" max="4116" width="0" style="4" hidden="1" customWidth="1"/>
    <col min="4117" max="4117" width="37.75" style="4" customWidth="1"/>
    <col min="4118" max="4118" width="11.25" style="4" customWidth="1"/>
    <col min="4119" max="4119" width="15.25" style="4" customWidth="1"/>
    <col min="4120" max="4332" width="8" style="4" customWidth="1"/>
    <col min="4333" max="4333" width="5.5" style="4" customWidth="1"/>
    <col min="4334" max="4334" width="35.875" style="4" customWidth="1"/>
    <col min="4335" max="4335" width="9" style="4" customWidth="1"/>
    <col min="4336" max="4336" width="21.625" style="4" customWidth="1"/>
    <col min="4337" max="4337" width="13.875" style="4" customWidth="1"/>
    <col min="4338" max="4338" width="13.375" style="4" customWidth="1"/>
    <col min="4339" max="4339" width="13.25" style="4" customWidth="1"/>
    <col min="4340" max="4340" width="12.625" style="4" customWidth="1"/>
    <col min="4341" max="4344" width="0" style="4" hidden="1" customWidth="1"/>
    <col min="4345" max="4346" width="14" style="4" customWidth="1"/>
    <col min="4347" max="4347" width="11.625" style="4" customWidth="1"/>
    <col min="4348" max="4348" width="10" style="4" customWidth="1"/>
    <col min="4349" max="4351" width="0" style="4" hidden="1" customWidth="1"/>
    <col min="4352" max="4352" width="0" style="4" hidden="1"/>
    <col min="4353" max="4353" width="8.25" style="4" customWidth="1"/>
    <col min="4354" max="4354" width="37.625" style="4" customWidth="1"/>
    <col min="4355" max="4355" width="18" style="4" customWidth="1"/>
    <col min="4356" max="4356" width="10.375" style="4" customWidth="1"/>
    <col min="4357" max="4357" width="11.25" style="4" customWidth="1"/>
    <col min="4358" max="4358" width="10.875" style="4" customWidth="1"/>
    <col min="4359" max="4359" width="11.875" style="4" customWidth="1"/>
    <col min="4360" max="4362" width="0" style="4" hidden="1" customWidth="1"/>
    <col min="4363" max="4363" width="11.75" style="4" customWidth="1"/>
    <col min="4364" max="4364" width="10.5" style="4" customWidth="1"/>
    <col min="4365" max="4367" width="0" style="4" hidden="1" customWidth="1"/>
    <col min="4368" max="4368" width="10.625" style="4" customWidth="1"/>
    <col min="4369" max="4369" width="10.125" style="4" customWidth="1"/>
    <col min="4370" max="4370" width="8.5" style="4" customWidth="1"/>
    <col min="4371" max="4371" width="11.625" style="4" customWidth="1"/>
    <col min="4372" max="4372" width="0" style="4" hidden="1" customWidth="1"/>
    <col min="4373" max="4373" width="37.75" style="4" customWidth="1"/>
    <col min="4374" max="4374" width="11.25" style="4" customWidth="1"/>
    <col min="4375" max="4375" width="15.25" style="4" customWidth="1"/>
    <col min="4376" max="4588" width="8" style="4" customWidth="1"/>
    <col min="4589" max="4589" width="5.5" style="4" customWidth="1"/>
    <col min="4590" max="4590" width="35.875" style="4" customWidth="1"/>
    <col min="4591" max="4591" width="9" style="4" customWidth="1"/>
    <col min="4592" max="4592" width="21.625" style="4" customWidth="1"/>
    <col min="4593" max="4593" width="13.875" style="4" customWidth="1"/>
    <col min="4594" max="4594" width="13.375" style="4" customWidth="1"/>
    <col min="4595" max="4595" width="13.25" style="4" customWidth="1"/>
    <col min="4596" max="4596" width="12.625" style="4" customWidth="1"/>
    <col min="4597" max="4600" width="0" style="4" hidden="1" customWidth="1"/>
    <col min="4601" max="4602" width="14" style="4" customWidth="1"/>
    <col min="4603" max="4603" width="11.625" style="4" customWidth="1"/>
    <col min="4604" max="4604" width="10" style="4" customWidth="1"/>
    <col min="4605" max="4607" width="0" style="4" hidden="1" customWidth="1"/>
    <col min="4608" max="4608" width="0" style="4" hidden="1"/>
    <col min="4609" max="4609" width="8.25" style="4" customWidth="1"/>
    <col min="4610" max="4610" width="37.625" style="4" customWidth="1"/>
    <col min="4611" max="4611" width="18" style="4" customWidth="1"/>
    <col min="4612" max="4612" width="10.375" style="4" customWidth="1"/>
    <col min="4613" max="4613" width="11.25" style="4" customWidth="1"/>
    <col min="4614" max="4614" width="10.875" style="4" customWidth="1"/>
    <col min="4615" max="4615" width="11.875" style="4" customWidth="1"/>
    <col min="4616" max="4618" width="0" style="4" hidden="1" customWidth="1"/>
    <col min="4619" max="4619" width="11.75" style="4" customWidth="1"/>
    <col min="4620" max="4620" width="10.5" style="4" customWidth="1"/>
    <col min="4621" max="4623" width="0" style="4" hidden="1" customWidth="1"/>
    <col min="4624" max="4624" width="10.625" style="4" customWidth="1"/>
    <col min="4625" max="4625" width="10.125" style="4" customWidth="1"/>
    <col min="4626" max="4626" width="8.5" style="4" customWidth="1"/>
    <col min="4627" max="4627" width="11.625" style="4" customWidth="1"/>
    <col min="4628" max="4628" width="0" style="4" hidden="1" customWidth="1"/>
    <col min="4629" max="4629" width="37.75" style="4" customWidth="1"/>
    <col min="4630" max="4630" width="11.25" style="4" customWidth="1"/>
    <col min="4631" max="4631" width="15.25" style="4" customWidth="1"/>
    <col min="4632" max="4844" width="8" style="4" customWidth="1"/>
    <col min="4845" max="4845" width="5.5" style="4" customWidth="1"/>
    <col min="4846" max="4846" width="35.875" style="4" customWidth="1"/>
    <col min="4847" max="4847" width="9" style="4" customWidth="1"/>
    <col min="4848" max="4848" width="21.625" style="4" customWidth="1"/>
    <col min="4849" max="4849" width="13.875" style="4" customWidth="1"/>
    <col min="4850" max="4850" width="13.375" style="4" customWidth="1"/>
    <col min="4851" max="4851" width="13.25" style="4" customWidth="1"/>
    <col min="4852" max="4852" width="12.625" style="4" customWidth="1"/>
    <col min="4853" max="4856" width="0" style="4" hidden="1" customWidth="1"/>
    <col min="4857" max="4858" width="14" style="4" customWidth="1"/>
    <col min="4859" max="4859" width="11.625" style="4" customWidth="1"/>
    <col min="4860" max="4860" width="10" style="4" customWidth="1"/>
    <col min="4861" max="4863" width="0" style="4" hidden="1" customWidth="1"/>
    <col min="4864" max="4864" width="0" style="4" hidden="1"/>
    <col min="4865" max="4865" width="8.25" style="4" customWidth="1"/>
    <col min="4866" max="4866" width="37.625" style="4" customWidth="1"/>
    <col min="4867" max="4867" width="18" style="4" customWidth="1"/>
    <col min="4868" max="4868" width="10.375" style="4" customWidth="1"/>
    <col min="4869" max="4869" width="11.25" style="4" customWidth="1"/>
    <col min="4870" max="4870" width="10.875" style="4" customWidth="1"/>
    <col min="4871" max="4871" width="11.875" style="4" customWidth="1"/>
    <col min="4872" max="4874" width="0" style="4" hidden="1" customWidth="1"/>
    <col min="4875" max="4875" width="11.75" style="4" customWidth="1"/>
    <col min="4876" max="4876" width="10.5" style="4" customWidth="1"/>
    <col min="4877" max="4879" width="0" style="4" hidden="1" customWidth="1"/>
    <col min="4880" max="4880" width="10.625" style="4" customWidth="1"/>
    <col min="4881" max="4881" width="10.125" style="4" customWidth="1"/>
    <col min="4882" max="4882" width="8.5" style="4" customWidth="1"/>
    <col min="4883" max="4883" width="11.625" style="4" customWidth="1"/>
    <col min="4884" max="4884" width="0" style="4" hidden="1" customWidth="1"/>
    <col min="4885" max="4885" width="37.75" style="4" customWidth="1"/>
    <col min="4886" max="4886" width="11.25" style="4" customWidth="1"/>
    <col min="4887" max="4887" width="15.25" style="4" customWidth="1"/>
    <col min="4888" max="5100" width="8" style="4" customWidth="1"/>
    <col min="5101" max="5101" width="5.5" style="4" customWidth="1"/>
    <col min="5102" max="5102" width="35.875" style="4" customWidth="1"/>
    <col min="5103" max="5103" width="9" style="4" customWidth="1"/>
    <col min="5104" max="5104" width="21.625" style="4" customWidth="1"/>
    <col min="5105" max="5105" width="13.875" style="4" customWidth="1"/>
    <col min="5106" max="5106" width="13.375" style="4" customWidth="1"/>
    <col min="5107" max="5107" width="13.25" style="4" customWidth="1"/>
    <col min="5108" max="5108" width="12.625" style="4" customWidth="1"/>
    <col min="5109" max="5112" width="0" style="4" hidden="1" customWidth="1"/>
    <col min="5113" max="5114" width="14" style="4" customWidth="1"/>
    <col min="5115" max="5115" width="11.625" style="4" customWidth="1"/>
    <col min="5116" max="5116" width="10" style="4" customWidth="1"/>
    <col min="5117" max="5119" width="0" style="4" hidden="1" customWidth="1"/>
    <col min="5120" max="5120" width="0" style="4" hidden="1"/>
    <col min="5121" max="5121" width="8.25" style="4" customWidth="1"/>
    <col min="5122" max="5122" width="37.625" style="4" customWidth="1"/>
    <col min="5123" max="5123" width="18" style="4" customWidth="1"/>
    <col min="5124" max="5124" width="10.375" style="4" customWidth="1"/>
    <col min="5125" max="5125" width="11.25" style="4" customWidth="1"/>
    <col min="5126" max="5126" width="10.875" style="4" customWidth="1"/>
    <col min="5127" max="5127" width="11.875" style="4" customWidth="1"/>
    <col min="5128" max="5130" width="0" style="4" hidden="1" customWidth="1"/>
    <col min="5131" max="5131" width="11.75" style="4" customWidth="1"/>
    <col min="5132" max="5132" width="10.5" style="4" customWidth="1"/>
    <col min="5133" max="5135" width="0" style="4" hidden="1" customWidth="1"/>
    <col min="5136" max="5136" width="10.625" style="4" customWidth="1"/>
    <col min="5137" max="5137" width="10.125" style="4" customWidth="1"/>
    <col min="5138" max="5138" width="8.5" style="4" customWidth="1"/>
    <col min="5139" max="5139" width="11.625" style="4" customWidth="1"/>
    <col min="5140" max="5140" width="0" style="4" hidden="1" customWidth="1"/>
    <col min="5141" max="5141" width="37.75" style="4" customWidth="1"/>
    <col min="5142" max="5142" width="11.25" style="4" customWidth="1"/>
    <col min="5143" max="5143" width="15.25" style="4" customWidth="1"/>
    <col min="5144" max="5356" width="8" style="4" customWidth="1"/>
    <col min="5357" max="5357" width="5.5" style="4" customWidth="1"/>
    <col min="5358" max="5358" width="35.875" style="4" customWidth="1"/>
    <col min="5359" max="5359" width="9" style="4" customWidth="1"/>
    <col min="5360" max="5360" width="21.625" style="4" customWidth="1"/>
    <col min="5361" max="5361" width="13.875" style="4" customWidth="1"/>
    <col min="5362" max="5362" width="13.375" style="4" customWidth="1"/>
    <col min="5363" max="5363" width="13.25" style="4" customWidth="1"/>
    <col min="5364" max="5364" width="12.625" style="4" customWidth="1"/>
    <col min="5365" max="5368" width="0" style="4" hidden="1" customWidth="1"/>
    <col min="5369" max="5370" width="14" style="4" customWidth="1"/>
    <col min="5371" max="5371" width="11.625" style="4" customWidth="1"/>
    <col min="5372" max="5372" width="10" style="4" customWidth="1"/>
    <col min="5373" max="5375" width="0" style="4" hidden="1" customWidth="1"/>
    <col min="5376" max="5376" width="0" style="4" hidden="1"/>
    <col min="5377" max="5377" width="8.25" style="4" customWidth="1"/>
    <col min="5378" max="5378" width="37.625" style="4" customWidth="1"/>
    <col min="5379" max="5379" width="18" style="4" customWidth="1"/>
    <col min="5380" max="5380" width="10.375" style="4" customWidth="1"/>
    <col min="5381" max="5381" width="11.25" style="4" customWidth="1"/>
    <col min="5382" max="5382" width="10.875" style="4" customWidth="1"/>
    <col min="5383" max="5383" width="11.875" style="4" customWidth="1"/>
    <col min="5384" max="5386" width="0" style="4" hidden="1" customWidth="1"/>
    <col min="5387" max="5387" width="11.75" style="4" customWidth="1"/>
    <col min="5388" max="5388" width="10.5" style="4" customWidth="1"/>
    <col min="5389" max="5391" width="0" style="4" hidden="1" customWidth="1"/>
    <col min="5392" max="5392" width="10.625" style="4" customWidth="1"/>
    <col min="5393" max="5393" width="10.125" style="4" customWidth="1"/>
    <col min="5394" max="5394" width="8.5" style="4" customWidth="1"/>
    <col min="5395" max="5395" width="11.625" style="4" customWidth="1"/>
    <col min="5396" max="5396" width="0" style="4" hidden="1" customWidth="1"/>
    <col min="5397" max="5397" width="37.75" style="4" customWidth="1"/>
    <col min="5398" max="5398" width="11.25" style="4" customWidth="1"/>
    <col min="5399" max="5399" width="15.25" style="4" customWidth="1"/>
    <col min="5400" max="5612" width="8" style="4" customWidth="1"/>
    <col min="5613" max="5613" width="5.5" style="4" customWidth="1"/>
    <col min="5614" max="5614" width="35.875" style="4" customWidth="1"/>
    <col min="5615" max="5615" width="9" style="4" customWidth="1"/>
    <col min="5616" max="5616" width="21.625" style="4" customWidth="1"/>
    <col min="5617" max="5617" width="13.875" style="4" customWidth="1"/>
    <col min="5618" max="5618" width="13.375" style="4" customWidth="1"/>
    <col min="5619" max="5619" width="13.25" style="4" customWidth="1"/>
    <col min="5620" max="5620" width="12.625" style="4" customWidth="1"/>
    <col min="5621" max="5624" width="0" style="4" hidden="1" customWidth="1"/>
    <col min="5625" max="5626" width="14" style="4" customWidth="1"/>
    <col min="5627" max="5627" width="11.625" style="4" customWidth="1"/>
    <col min="5628" max="5628" width="10" style="4" customWidth="1"/>
    <col min="5629" max="5631" width="0" style="4" hidden="1" customWidth="1"/>
    <col min="5632" max="5632" width="0" style="4" hidden="1"/>
    <col min="5633" max="5633" width="8.25" style="4" customWidth="1"/>
    <col min="5634" max="5634" width="37.625" style="4" customWidth="1"/>
    <col min="5635" max="5635" width="18" style="4" customWidth="1"/>
    <col min="5636" max="5636" width="10.375" style="4" customWidth="1"/>
    <col min="5637" max="5637" width="11.25" style="4" customWidth="1"/>
    <col min="5638" max="5638" width="10.875" style="4" customWidth="1"/>
    <col min="5639" max="5639" width="11.875" style="4" customWidth="1"/>
    <col min="5640" max="5642" width="0" style="4" hidden="1" customWidth="1"/>
    <col min="5643" max="5643" width="11.75" style="4" customWidth="1"/>
    <col min="5644" max="5644" width="10.5" style="4" customWidth="1"/>
    <col min="5645" max="5647" width="0" style="4" hidden="1" customWidth="1"/>
    <col min="5648" max="5648" width="10.625" style="4" customWidth="1"/>
    <col min="5649" max="5649" width="10.125" style="4" customWidth="1"/>
    <col min="5650" max="5650" width="8.5" style="4" customWidth="1"/>
    <col min="5651" max="5651" width="11.625" style="4" customWidth="1"/>
    <col min="5652" max="5652" width="0" style="4" hidden="1" customWidth="1"/>
    <col min="5653" max="5653" width="37.75" style="4" customWidth="1"/>
    <col min="5654" max="5654" width="11.25" style="4" customWidth="1"/>
    <col min="5655" max="5655" width="15.25" style="4" customWidth="1"/>
    <col min="5656" max="5868" width="8" style="4" customWidth="1"/>
    <col min="5869" max="5869" width="5.5" style="4" customWidth="1"/>
    <col min="5870" max="5870" width="35.875" style="4" customWidth="1"/>
    <col min="5871" max="5871" width="9" style="4" customWidth="1"/>
    <col min="5872" max="5872" width="21.625" style="4" customWidth="1"/>
    <col min="5873" max="5873" width="13.875" style="4" customWidth="1"/>
    <col min="5874" max="5874" width="13.375" style="4" customWidth="1"/>
    <col min="5875" max="5875" width="13.25" style="4" customWidth="1"/>
    <col min="5876" max="5876" width="12.625" style="4" customWidth="1"/>
    <col min="5877" max="5880" width="0" style="4" hidden="1" customWidth="1"/>
    <col min="5881" max="5882" width="14" style="4" customWidth="1"/>
    <col min="5883" max="5883" width="11.625" style="4" customWidth="1"/>
    <col min="5884" max="5884" width="10" style="4" customWidth="1"/>
    <col min="5885" max="5887" width="0" style="4" hidden="1" customWidth="1"/>
    <col min="5888" max="5888" width="0" style="4" hidden="1"/>
    <col min="5889" max="5889" width="8.25" style="4" customWidth="1"/>
    <col min="5890" max="5890" width="37.625" style="4" customWidth="1"/>
    <col min="5891" max="5891" width="18" style="4" customWidth="1"/>
    <col min="5892" max="5892" width="10.375" style="4" customWidth="1"/>
    <col min="5893" max="5893" width="11.25" style="4" customWidth="1"/>
    <col min="5894" max="5894" width="10.875" style="4" customWidth="1"/>
    <col min="5895" max="5895" width="11.875" style="4" customWidth="1"/>
    <col min="5896" max="5898" width="0" style="4" hidden="1" customWidth="1"/>
    <col min="5899" max="5899" width="11.75" style="4" customWidth="1"/>
    <col min="5900" max="5900" width="10.5" style="4" customWidth="1"/>
    <col min="5901" max="5903" width="0" style="4" hidden="1" customWidth="1"/>
    <col min="5904" max="5904" width="10.625" style="4" customWidth="1"/>
    <col min="5905" max="5905" width="10.125" style="4" customWidth="1"/>
    <col min="5906" max="5906" width="8.5" style="4" customWidth="1"/>
    <col min="5907" max="5907" width="11.625" style="4" customWidth="1"/>
    <col min="5908" max="5908" width="0" style="4" hidden="1" customWidth="1"/>
    <col min="5909" max="5909" width="37.75" style="4" customWidth="1"/>
    <col min="5910" max="5910" width="11.25" style="4" customWidth="1"/>
    <col min="5911" max="5911" width="15.25" style="4" customWidth="1"/>
    <col min="5912" max="6124" width="8" style="4" customWidth="1"/>
    <col min="6125" max="6125" width="5.5" style="4" customWidth="1"/>
    <col min="6126" max="6126" width="35.875" style="4" customWidth="1"/>
    <col min="6127" max="6127" width="9" style="4" customWidth="1"/>
    <col min="6128" max="6128" width="21.625" style="4" customWidth="1"/>
    <col min="6129" max="6129" width="13.875" style="4" customWidth="1"/>
    <col min="6130" max="6130" width="13.375" style="4" customWidth="1"/>
    <col min="6131" max="6131" width="13.25" style="4" customWidth="1"/>
    <col min="6132" max="6132" width="12.625" style="4" customWidth="1"/>
    <col min="6133" max="6136" width="0" style="4" hidden="1" customWidth="1"/>
    <col min="6137" max="6138" width="14" style="4" customWidth="1"/>
    <col min="6139" max="6139" width="11.625" style="4" customWidth="1"/>
    <col min="6140" max="6140" width="10" style="4" customWidth="1"/>
    <col min="6141" max="6143" width="0" style="4" hidden="1" customWidth="1"/>
    <col min="6144" max="6144" width="0" style="4" hidden="1"/>
    <col min="6145" max="6145" width="8.25" style="4" customWidth="1"/>
    <col min="6146" max="6146" width="37.625" style="4" customWidth="1"/>
    <col min="6147" max="6147" width="18" style="4" customWidth="1"/>
    <col min="6148" max="6148" width="10.375" style="4" customWidth="1"/>
    <col min="6149" max="6149" width="11.25" style="4" customWidth="1"/>
    <col min="6150" max="6150" width="10.875" style="4" customWidth="1"/>
    <col min="6151" max="6151" width="11.875" style="4" customWidth="1"/>
    <col min="6152" max="6154" width="0" style="4" hidden="1" customWidth="1"/>
    <col min="6155" max="6155" width="11.75" style="4" customWidth="1"/>
    <col min="6156" max="6156" width="10.5" style="4" customWidth="1"/>
    <col min="6157" max="6159" width="0" style="4" hidden="1" customWidth="1"/>
    <col min="6160" max="6160" width="10.625" style="4" customWidth="1"/>
    <col min="6161" max="6161" width="10.125" style="4" customWidth="1"/>
    <col min="6162" max="6162" width="8.5" style="4" customWidth="1"/>
    <col min="6163" max="6163" width="11.625" style="4" customWidth="1"/>
    <col min="6164" max="6164" width="0" style="4" hidden="1" customWidth="1"/>
    <col min="6165" max="6165" width="37.75" style="4" customWidth="1"/>
    <col min="6166" max="6166" width="11.25" style="4" customWidth="1"/>
    <col min="6167" max="6167" width="15.25" style="4" customWidth="1"/>
    <col min="6168" max="6380" width="8" style="4" customWidth="1"/>
    <col min="6381" max="6381" width="5.5" style="4" customWidth="1"/>
    <col min="6382" max="6382" width="35.875" style="4" customWidth="1"/>
    <col min="6383" max="6383" width="9" style="4" customWidth="1"/>
    <col min="6384" max="6384" width="21.625" style="4" customWidth="1"/>
    <col min="6385" max="6385" width="13.875" style="4" customWidth="1"/>
    <col min="6386" max="6386" width="13.375" style="4" customWidth="1"/>
    <col min="6387" max="6387" width="13.25" style="4" customWidth="1"/>
    <col min="6388" max="6388" width="12.625" style="4" customWidth="1"/>
    <col min="6389" max="6392" width="0" style="4" hidden="1" customWidth="1"/>
    <col min="6393" max="6394" width="14" style="4" customWidth="1"/>
    <col min="6395" max="6395" width="11.625" style="4" customWidth="1"/>
    <col min="6396" max="6396" width="10" style="4" customWidth="1"/>
    <col min="6397" max="6399" width="0" style="4" hidden="1" customWidth="1"/>
    <col min="6400" max="6400" width="0" style="4" hidden="1"/>
    <col min="6401" max="6401" width="8.25" style="4" customWidth="1"/>
    <col min="6402" max="6402" width="37.625" style="4" customWidth="1"/>
    <col min="6403" max="6403" width="18" style="4" customWidth="1"/>
    <col min="6404" max="6404" width="10.375" style="4" customWidth="1"/>
    <col min="6405" max="6405" width="11.25" style="4" customWidth="1"/>
    <col min="6406" max="6406" width="10.875" style="4" customWidth="1"/>
    <col min="6407" max="6407" width="11.875" style="4" customWidth="1"/>
    <col min="6408" max="6410" width="0" style="4" hidden="1" customWidth="1"/>
    <col min="6411" max="6411" width="11.75" style="4" customWidth="1"/>
    <col min="6412" max="6412" width="10.5" style="4" customWidth="1"/>
    <col min="6413" max="6415" width="0" style="4" hidden="1" customWidth="1"/>
    <col min="6416" max="6416" width="10.625" style="4" customWidth="1"/>
    <col min="6417" max="6417" width="10.125" style="4" customWidth="1"/>
    <col min="6418" max="6418" width="8.5" style="4" customWidth="1"/>
    <col min="6419" max="6419" width="11.625" style="4" customWidth="1"/>
    <col min="6420" max="6420" width="0" style="4" hidden="1" customWidth="1"/>
    <col min="6421" max="6421" width="37.75" style="4" customWidth="1"/>
    <col min="6422" max="6422" width="11.25" style="4" customWidth="1"/>
    <col min="6423" max="6423" width="15.25" style="4" customWidth="1"/>
    <col min="6424" max="6636" width="8" style="4" customWidth="1"/>
    <col min="6637" max="6637" width="5.5" style="4" customWidth="1"/>
    <col min="6638" max="6638" width="35.875" style="4" customWidth="1"/>
    <col min="6639" max="6639" width="9" style="4" customWidth="1"/>
    <col min="6640" max="6640" width="21.625" style="4" customWidth="1"/>
    <col min="6641" max="6641" width="13.875" style="4" customWidth="1"/>
    <col min="6642" max="6642" width="13.375" style="4" customWidth="1"/>
    <col min="6643" max="6643" width="13.25" style="4" customWidth="1"/>
    <col min="6644" max="6644" width="12.625" style="4" customWidth="1"/>
    <col min="6645" max="6648" width="0" style="4" hidden="1" customWidth="1"/>
    <col min="6649" max="6650" width="14" style="4" customWidth="1"/>
    <col min="6651" max="6651" width="11.625" style="4" customWidth="1"/>
    <col min="6652" max="6652" width="10" style="4" customWidth="1"/>
    <col min="6653" max="6655" width="0" style="4" hidden="1" customWidth="1"/>
    <col min="6656" max="6656" width="0" style="4" hidden="1"/>
    <col min="6657" max="6657" width="8.25" style="4" customWidth="1"/>
    <col min="6658" max="6658" width="37.625" style="4" customWidth="1"/>
    <col min="6659" max="6659" width="18" style="4" customWidth="1"/>
    <col min="6660" max="6660" width="10.375" style="4" customWidth="1"/>
    <col min="6661" max="6661" width="11.25" style="4" customWidth="1"/>
    <col min="6662" max="6662" width="10.875" style="4" customWidth="1"/>
    <col min="6663" max="6663" width="11.875" style="4" customWidth="1"/>
    <col min="6664" max="6666" width="0" style="4" hidden="1" customWidth="1"/>
    <col min="6667" max="6667" width="11.75" style="4" customWidth="1"/>
    <col min="6668" max="6668" width="10.5" style="4" customWidth="1"/>
    <col min="6669" max="6671" width="0" style="4" hidden="1" customWidth="1"/>
    <col min="6672" max="6672" width="10.625" style="4" customWidth="1"/>
    <col min="6673" max="6673" width="10.125" style="4" customWidth="1"/>
    <col min="6674" max="6674" width="8.5" style="4" customWidth="1"/>
    <col min="6675" max="6675" width="11.625" style="4" customWidth="1"/>
    <col min="6676" max="6676" width="0" style="4" hidden="1" customWidth="1"/>
    <col min="6677" max="6677" width="37.75" style="4" customWidth="1"/>
    <col min="6678" max="6678" width="11.25" style="4" customWidth="1"/>
    <col min="6679" max="6679" width="15.25" style="4" customWidth="1"/>
    <col min="6680" max="6892" width="8" style="4" customWidth="1"/>
    <col min="6893" max="6893" width="5.5" style="4" customWidth="1"/>
    <col min="6894" max="6894" width="35.875" style="4" customWidth="1"/>
    <col min="6895" max="6895" width="9" style="4" customWidth="1"/>
    <col min="6896" max="6896" width="21.625" style="4" customWidth="1"/>
    <col min="6897" max="6897" width="13.875" style="4" customWidth="1"/>
    <col min="6898" max="6898" width="13.375" style="4" customWidth="1"/>
    <col min="6899" max="6899" width="13.25" style="4" customWidth="1"/>
    <col min="6900" max="6900" width="12.625" style="4" customWidth="1"/>
    <col min="6901" max="6904" width="0" style="4" hidden="1" customWidth="1"/>
    <col min="6905" max="6906" width="14" style="4" customWidth="1"/>
    <col min="6907" max="6907" width="11.625" style="4" customWidth="1"/>
    <col min="6908" max="6908" width="10" style="4" customWidth="1"/>
    <col min="6909" max="6911" width="0" style="4" hidden="1" customWidth="1"/>
    <col min="6912" max="6912" width="0" style="4" hidden="1"/>
    <col min="6913" max="6913" width="8.25" style="4" customWidth="1"/>
    <col min="6914" max="6914" width="37.625" style="4" customWidth="1"/>
    <col min="6915" max="6915" width="18" style="4" customWidth="1"/>
    <col min="6916" max="6916" width="10.375" style="4" customWidth="1"/>
    <col min="6917" max="6917" width="11.25" style="4" customWidth="1"/>
    <col min="6918" max="6918" width="10.875" style="4" customWidth="1"/>
    <col min="6919" max="6919" width="11.875" style="4" customWidth="1"/>
    <col min="6920" max="6922" width="0" style="4" hidden="1" customWidth="1"/>
    <col min="6923" max="6923" width="11.75" style="4" customWidth="1"/>
    <col min="6924" max="6924" width="10.5" style="4" customWidth="1"/>
    <col min="6925" max="6927" width="0" style="4" hidden="1" customWidth="1"/>
    <col min="6928" max="6928" width="10.625" style="4" customWidth="1"/>
    <col min="6929" max="6929" width="10.125" style="4" customWidth="1"/>
    <col min="6930" max="6930" width="8.5" style="4" customWidth="1"/>
    <col min="6931" max="6931" width="11.625" style="4" customWidth="1"/>
    <col min="6932" max="6932" width="0" style="4" hidden="1" customWidth="1"/>
    <col min="6933" max="6933" width="37.75" style="4" customWidth="1"/>
    <col min="6934" max="6934" width="11.25" style="4" customWidth="1"/>
    <col min="6935" max="6935" width="15.25" style="4" customWidth="1"/>
    <col min="6936" max="7148" width="8" style="4" customWidth="1"/>
    <col min="7149" max="7149" width="5.5" style="4" customWidth="1"/>
    <col min="7150" max="7150" width="35.875" style="4" customWidth="1"/>
    <col min="7151" max="7151" width="9" style="4" customWidth="1"/>
    <col min="7152" max="7152" width="21.625" style="4" customWidth="1"/>
    <col min="7153" max="7153" width="13.875" style="4" customWidth="1"/>
    <col min="7154" max="7154" width="13.375" style="4" customWidth="1"/>
    <col min="7155" max="7155" width="13.25" style="4" customWidth="1"/>
    <col min="7156" max="7156" width="12.625" style="4" customWidth="1"/>
    <col min="7157" max="7160" width="0" style="4" hidden="1" customWidth="1"/>
    <col min="7161" max="7162" width="14" style="4" customWidth="1"/>
    <col min="7163" max="7163" width="11.625" style="4" customWidth="1"/>
    <col min="7164" max="7164" width="10" style="4" customWidth="1"/>
    <col min="7165" max="7167" width="0" style="4" hidden="1" customWidth="1"/>
    <col min="7168" max="7168" width="0" style="4" hidden="1"/>
    <col min="7169" max="7169" width="8.25" style="4" customWidth="1"/>
    <col min="7170" max="7170" width="37.625" style="4" customWidth="1"/>
    <col min="7171" max="7171" width="18" style="4" customWidth="1"/>
    <col min="7172" max="7172" width="10.375" style="4" customWidth="1"/>
    <col min="7173" max="7173" width="11.25" style="4" customWidth="1"/>
    <col min="7174" max="7174" width="10.875" style="4" customWidth="1"/>
    <col min="7175" max="7175" width="11.875" style="4" customWidth="1"/>
    <col min="7176" max="7178" width="0" style="4" hidden="1" customWidth="1"/>
    <col min="7179" max="7179" width="11.75" style="4" customWidth="1"/>
    <col min="7180" max="7180" width="10.5" style="4" customWidth="1"/>
    <col min="7181" max="7183" width="0" style="4" hidden="1" customWidth="1"/>
    <col min="7184" max="7184" width="10.625" style="4" customWidth="1"/>
    <col min="7185" max="7185" width="10.125" style="4" customWidth="1"/>
    <col min="7186" max="7186" width="8.5" style="4" customWidth="1"/>
    <col min="7187" max="7187" width="11.625" style="4" customWidth="1"/>
    <col min="7188" max="7188" width="0" style="4" hidden="1" customWidth="1"/>
    <col min="7189" max="7189" width="37.75" style="4" customWidth="1"/>
    <col min="7190" max="7190" width="11.25" style="4" customWidth="1"/>
    <col min="7191" max="7191" width="15.25" style="4" customWidth="1"/>
    <col min="7192" max="7404" width="8" style="4" customWidth="1"/>
    <col min="7405" max="7405" width="5.5" style="4" customWidth="1"/>
    <col min="7406" max="7406" width="35.875" style="4" customWidth="1"/>
    <col min="7407" max="7407" width="9" style="4" customWidth="1"/>
    <col min="7408" max="7408" width="21.625" style="4" customWidth="1"/>
    <col min="7409" max="7409" width="13.875" style="4" customWidth="1"/>
    <col min="7410" max="7410" width="13.375" style="4" customWidth="1"/>
    <col min="7411" max="7411" width="13.25" style="4" customWidth="1"/>
    <col min="7412" max="7412" width="12.625" style="4" customWidth="1"/>
    <col min="7413" max="7416" width="0" style="4" hidden="1" customWidth="1"/>
    <col min="7417" max="7418" width="14" style="4" customWidth="1"/>
    <col min="7419" max="7419" width="11.625" style="4" customWidth="1"/>
    <col min="7420" max="7420" width="10" style="4" customWidth="1"/>
    <col min="7421" max="7423" width="0" style="4" hidden="1" customWidth="1"/>
    <col min="7424" max="7424" width="0" style="4" hidden="1"/>
    <col min="7425" max="7425" width="8.25" style="4" customWidth="1"/>
    <col min="7426" max="7426" width="37.625" style="4" customWidth="1"/>
    <col min="7427" max="7427" width="18" style="4" customWidth="1"/>
    <col min="7428" max="7428" width="10.375" style="4" customWidth="1"/>
    <col min="7429" max="7429" width="11.25" style="4" customWidth="1"/>
    <col min="7430" max="7430" width="10.875" style="4" customWidth="1"/>
    <col min="7431" max="7431" width="11.875" style="4" customWidth="1"/>
    <col min="7432" max="7434" width="0" style="4" hidden="1" customWidth="1"/>
    <col min="7435" max="7435" width="11.75" style="4" customWidth="1"/>
    <col min="7436" max="7436" width="10.5" style="4" customWidth="1"/>
    <col min="7437" max="7439" width="0" style="4" hidden="1" customWidth="1"/>
    <col min="7440" max="7440" width="10.625" style="4" customWidth="1"/>
    <col min="7441" max="7441" width="10.125" style="4" customWidth="1"/>
    <col min="7442" max="7442" width="8.5" style="4" customWidth="1"/>
    <col min="7443" max="7443" width="11.625" style="4" customWidth="1"/>
    <col min="7444" max="7444" width="0" style="4" hidden="1" customWidth="1"/>
    <col min="7445" max="7445" width="37.75" style="4" customWidth="1"/>
    <col min="7446" max="7446" width="11.25" style="4" customWidth="1"/>
    <col min="7447" max="7447" width="15.25" style="4" customWidth="1"/>
    <col min="7448" max="7660" width="8" style="4" customWidth="1"/>
    <col min="7661" max="7661" width="5.5" style="4" customWidth="1"/>
    <col min="7662" max="7662" width="35.875" style="4" customWidth="1"/>
    <col min="7663" max="7663" width="9" style="4" customWidth="1"/>
    <col min="7664" max="7664" width="21.625" style="4" customWidth="1"/>
    <col min="7665" max="7665" width="13.875" style="4" customWidth="1"/>
    <col min="7666" max="7666" width="13.375" style="4" customWidth="1"/>
    <col min="7667" max="7667" width="13.25" style="4" customWidth="1"/>
    <col min="7668" max="7668" width="12.625" style="4" customWidth="1"/>
    <col min="7669" max="7672" width="0" style="4" hidden="1" customWidth="1"/>
    <col min="7673" max="7674" width="14" style="4" customWidth="1"/>
    <col min="7675" max="7675" width="11.625" style="4" customWidth="1"/>
    <col min="7676" max="7676" width="10" style="4" customWidth="1"/>
    <col min="7677" max="7679" width="0" style="4" hidden="1" customWidth="1"/>
    <col min="7680" max="7680" width="0" style="4" hidden="1"/>
    <col min="7681" max="7681" width="8.25" style="4" customWidth="1"/>
    <col min="7682" max="7682" width="37.625" style="4" customWidth="1"/>
    <col min="7683" max="7683" width="18" style="4" customWidth="1"/>
    <col min="7684" max="7684" width="10.375" style="4" customWidth="1"/>
    <col min="7685" max="7685" width="11.25" style="4" customWidth="1"/>
    <col min="7686" max="7686" width="10.875" style="4" customWidth="1"/>
    <col min="7687" max="7687" width="11.875" style="4" customWidth="1"/>
    <col min="7688" max="7690" width="0" style="4" hidden="1" customWidth="1"/>
    <col min="7691" max="7691" width="11.75" style="4" customWidth="1"/>
    <col min="7692" max="7692" width="10.5" style="4" customWidth="1"/>
    <col min="7693" max="7695" width="0" style="4" hidden="1" customWidth="1"/>
    <col min="7696" max="7696" width="10.625" style="4" customWidth="1"/>
    <col min="7697" max="7697" width="10.125" style="4" customWidth="1"/>
    <col min="7698" max="7698" width="8.5" style="4" customWidth="1"/>
    <col min="7699" max="7699" width="11.625" style="4" customWidth="1"/>
    <col min="7700" max="7700" width="0" style="4" hidden="1" customWidth="1"/>
    <col min="7701" max="7701" width="37.75" style="4" customWidth="1"/>
    <col min="7702" max="7702" width="11.25" style="4" customWidth="1"/>
    <col min="7703" max="7703" width="15.25" style="4" customWidth="1"/>
    <col min="7704" max="7916" width="8" style="4" customWidth="1"/>
    <col min="7917" max="7917" width="5.5" style="4" customWidth="1"/>
    <col min="7918" max="7918" width="35.875" style="4" customWidth="1"/>
    <col min="7919" max="7919" width="9" style="4" customWidth="1"/>
    <col min="7920" max="7920" width="21.625" style="4" customWidth="1"/>
    <col min="7921" max="7921" width="13.875" style="4" customWidth="1"/>
    <col min="7922" max="7922" width="13.375" style="4" customWidth="1"/>
    <col min="7923" max="7923" width="13.25" style="4" customWidth="1"/>
    <col min="7924" max="7924" width="12.625" style="4" customWidth="1"/>
    <col min="7925" max="7928" width="0" style="4" hidden="1" customWidth="1"/>
    <col min="7929" max="7930" width="14" style="4" customWidth="1"/>
    <col min="7931" max="7931" width="11.625" style="4" customWidth="1"/>
    <col min="7932" max="7932" width="10" style="4" customWidth="1"/>
    <col min="7933" max="7935" width="0" style="4" hidden="1" customWidth="1"/>
    <col min="7936" max="7936" width="0" style="4" hidden="1"/>
    <col min="7937" max="7937" width="8.25" style="4" customWidth="1"/>
    <col min="7938" max="7938" width="37.625" style="4" customWidth="1"/>
    <col min="7939" max="7939" width="18" style="4" customWidth="1"/>
    <col min="7940" max="7940" width="10.375" style="4" customWidth="1"/>
    <col min="7941" max="7941" width="11.25" style="4" customWidth="1"/>
    <col min="7942" max="7942" width="10.875" style="4" customWidth="1"/>
    <col min="7943" max="7943" width="11.875" style="4" customWidth="1"/>
    <col min="7944" max="7946" width="0" style="4" hidden="1" customWidth="1"/>
    <col min="7947" max="7947" width="11.75" style="4" customWidth="1"/>
    <col min="7948" max="7948" width="10.5" style="4" customWidth="1"/>
    <col min="7949" max="7951" width="0" style="4" hidden="1" customWidth="1"/>
    <col min="7952" max="7952" width="10.625" style="4" customWidth="1"/>
    <col min="7953" max="7953" width="10.125" style="4" customWidth="1"/>
    <col min="7954" max="7954" width="8.5" style="4" customWidth="1"/>
    <col min="7955" max="7955" width="11.625" style="4" customWidth="1"/>
    <col min="7956" max="7956" width="0" style="4" hidden="1" customWidth="1"/>
    <col min="7957" max="7957" width="37.75" style="4" customWidth="1"/>
    <col min="7958" max="7958" width="11.25" style="4" customWidth="1"/>
    <col min="7959" max="7959" width="15.25" style="4" customWidth="1"/>
    <col min="7960" max="8172" width="8" style="4" customWidth="1"/>
    <col min="8173" max="8173" width="5.5" style="4" customWidth="1"/>
    <col min="8174" max="8174" width="35.875" style="4" customWidth="1"/>
    <col min="8175" max="8175" width="9" style="4" customWidth="1"/>
    <col min="8176" max="8176" width="21.625" style="4" customWidth="1"/>
    <col min="8177" max="8177" width="13.875" style="4" customWidth="1"/>
    <col min="8178" max="8178" width="13.375" style="4" customWidth="1"/>
    <col min="8179" max="8179" width="13.25" style="4" customWidth="1"/>
    <col min="8180" max="8180" width="12.625" style="4" customWidth="1"/>
    <col min="8181" max="8184" width="0" style="4" hidden="1" customWidth="1"/>
    <col min="8185" max="8186" width="14" style="4" customWidth="1"/>
    <col min="8187" max="8187" width="11.625" style="4" customWidth="1"/>
    <col min="8188" max="8188" width="10" style="4" customWidth="1"/>
    <col min="8189" max="8191" width="0" style="4" hidden="1" customWidth="1"/>
    <col min="8192" max="8192" width="0" style="4" hidden="1"/>
    <col min="8193" max="8193" width="8.25" style="4" customWidth="1"/>
    <col min="8194" max="8194" width="37.625" style="4" customWidth="1"/>
    <col min="8195" max="8195" width="18" style="4" customWidth="1"/>
    <col min="8196" max="8196" width="10.375" style="4" customWidth="1"/>
    <col min="8197" max="8197" width="11.25" style="4" customWidth="1"/>
    <col min="8198" max="8198" width="10.875" style="4" customWidth="1"/>
    <col min="8199" max="8199" width="11.875" style="4" customWidth="1"/>
    <col min="8200" max="8202" width="0" style="4" hidden="1" customWidth="1"/>
    <col min="8203" max="8203" width="11.75" style="4" customWidth="1"/>
    <col min="8204" max="8204" width="10.5" style="4" customWidth="1"/>
    <col min="8205" max="8207" width="0" style="4" hidden="1" customWidth="1"/>
    <col min="8208" max="8208" width="10.625" style="4" customWidth="1"/>
    <col min="8209" max="8209" width="10.125" style="4" customWidth="1"/>
    <col min="8210" max="8210" width="8.5" style="4" customWidth="1"/>
    <col min="8211" max="8211" width="11.625" style="4" customWidth="1"/>
    <col min="8212" max="8212" width="0" style="4" hidden="1" customWidth="1"/>
    <col min="8213" max="8213" width="37.75" style="4" customWidth="1"/>
    <col min="8214" max="8214" width="11.25" style="4" customWidth="1"/>
    <col min="8215" max="8215" width="15.25" style="4" customWidth="1"/>
    <col min="8216" max="8428" width="8" style="4" customWidth="1"/>
    <col min="8429" max="8429" width="5.5" style="4" customWidth="1"/>
    <col min="8430" max="8430" width="35.875" style="4" customWidth="1"/>
    <col min="8431" max="8431" width="9" style="4" customWidth="1"/>
    <col min="8432" max="8432" width="21.625" style="4" customWidth="1"/>
    <col min="8433" max="8433" width="13.875" style="4" customWidth="1"/>
    <col min="8434" max="8434" width="13.375" style="4" customWidth="1"/>
    <col min="8435" max="8435" width="13.25" style="4" customWidth="1"/>
    <col min="8436" max="8436" width="12.625" style="4" customWidth="1"/>
    <col min="8437" max="8440" width="0" style="4" hidden="1" customWidth="1"/>
    <col min="8441" max="8442" width="14" style="4" customWidth="1"/>
    <col min="8443" max="8443" width="11.625" style="4" customWidth="1"/>
    <col min="8444" max="8444" width="10" style="4" customWidth="1"/>
    <col min="8445" max="8447" width="0" style="4" hidden="1" customWidth="1"/>
    <col min="8448" max="8448" width="0" style="4" hidden="1"/>
    <col min="8449" max="8449" width="8.25" style="4" customWidth="1"/>
    <col min="8450" max="8450" width="37.625" style="4" customWidth="1"/>
    <col min="8451" max="8451" width="18" style="4" customWidth="1"/>
    <col min="8452" max="8452" width="10.375" style="4" customWidth="1"/>
    <col min="8453" max="8453" width="11.25" style="4" customWidth="1"/>
    <col min="8454" max="8454" width="10.875" style="4" customWidth="1"/>
    <col min="8455" max="8455" width="11.875" style="4" customWidth="1"/>
    <col min="8456" max="8458" width="0" style="4" hidden="1" customWidth="1"/>
    <col min="8459" max="8459" width="11.75" style="4" customWidth="1"/>
    <col min="8460" max="8460" width="10.5" style="4" customWidth="1"/>
    <col min="8461" max="8463" width="0" style="4" hidden="1" customWidth="1"/>
    <col min="8464" max="8464" width="10.625" style="4" customWidth="1"/>
    <col min="8465" max="8465" width="10.125" style="4" customWidth="1"/>
    <col min="8466" max="8466" width="8.5" style="4" customWidth="1"/>
    <col min="8467" max="8467" width="11.625" style="4" customWidth="1"/>
    <col min="8468" max="8468" width="0" style="4" hidden="1" customWidth="1"/>
    <col min="8469" max="8469" width="37.75" style="4" customWidth="1"/>
    <col min="8470" max="8470" width="11.25" style="4" customWidth="1"/>
    <col min="8471" max="8471" width="15.25" style="4" customWidth="1"/>
    <col min="8472" max="8684" width="8" style="4" customWidth="1"/>
    <col min="8685" max="8685" width="5.5" style="4" customWidth="1"/>
    <col min="8686" max="8686" width="35.875" style="4" customWidth="1"/>
    <col min="8687" max="8687" width="9" style="4" customWidth="1"/>
    <col min="8688" max="8688" width="21.625" style="4" customWidth="1"/>
    <col min="8689" max="8689" width="13.875" style="4" customWidth="1"/>
    <col min="8690" max="8690" width="13.375" style="4" customWidth="1"/>
    <col min="8691" max="8691" width="13.25" style="4" customWidth="1"/>
    <col min="8692" max="8692" width="12.625" style="4" customWidth="1"/>
    <col min="8693" max="8696" width="0" style="4" hidden="1" customWidth="1"/>
    <col min="8697" max="8698" width="14" style="4" customWidth="1"/>
    <col min="8699" max="8699" width="11.625" style="4" customWidth="1"/>
    <col min="8700" max="8700" width="10" style="4" customWidth="1"/>
    <col min="8701" max="8703" width="0" style="4" hidden="1" customWidth="1"/>
    <col min="8704" max="8704" width="0" style="4" hidden="1"/>
    <col min="8705" max="8705" width="8.25" style="4" customWidth="1"/>
    <col min="8706" max="8706" width="37.625" style="4" customWidth="1"/>
    <col min="8707" max="8707" width="18" style="4" customWidth="1"/>
    <col min="8708" max="8708" width="10.375" style="4" customWidth="1"/>
    <col min="8709" max="8709" width="11.25" style="4" customWidth="1"/>
    <col min="8710" max="8710" width="10.875" style="4" customWidth="1"/>
    <col min="8711" max="8711" width="11.875" style="4" customWidth="1"/>
    <col min="8712" max="8714" width="0" style="4" hidden="1" customWidth="1"/>
    <col min="8715" max="8715" width="11.75" style="4" customWidth="1"/>
    <col min="8716" max="8716" width="10.5" style="4" customWidth="1"/>
    <col min="8717" max="8719" width="0" style="4" hidden="1" customWidth="1"/>
    <col min="8720" max="8720" width="10.625" style="4" customWidth="1"/>
    <col min="8721" max="8721" width="10.125" style="4" customWidth="1"/>
    <col min="8722" max="8722" width="8.5" style="4" customWidth="1"/>
    <col min="8723" max="8723" width="11.625" style="4" customWidth="1"/>
    <col min="8724" max="8724" width="0" style="4" hidden="1" customWidth="1"/>
    <col min="8725" max="8725" width="37.75" style="4" customWidth="1"/>
    <col min="8726" max="8726" width="11.25" style="4" customWidth="1"/>
    <col min="8727" max="8727" width="15.25" style="4" customWidth="1"/>
    <col min="8728" max="8940" width="8" style="4" customWidth="1"/>
    <col min="8941" max="8941" width="5.5" style="4" customWidth="1"/>
    <col min="8942" max="8942" width="35.875" style="4" customWidth="1"/>
    <col min="8943" max="8943" width="9" style="4" customWidth="1"/>
    <col min="8944" max="8944" width="21.625" style="4" customWidth="1"/>
    <col min="8945" max="8945" width="13.875" style="4" customWidth="1"/>
    <col min="8946" max="8946" width="13.375" style="4" customWidth="1"/>
    <col min="8947" max="8947" width="13.25" style="4" customWidth="1"/>
    <col min="8948" max="8948" width="12.625" style="4" customWidth="1"/>
    <col min="8949" max="8952" width="0" style="4" hidden="1" customWidth="1"/>
    <col min="8953" max="8954" width="14" style="4" customWidth="1"/>
    <col min="8955" max="8955" width="11.625" style="4" customWidth="1"/>
    <col min="8956" max="8956" width="10" style="4" customWidth="1"/>
    <col min="8957" max="8959" width="0" style="4" hidden="1" customWidth="1"/>
    <col min="8960" max="8960" width="0" style="4" hidden="1"/>
    <col min="8961" max="8961" width="8.25" style="4" customWidth="1"/>
    <col min="8962" max="8962" width="37.625" style="4" customWidth="1"/>
    <col min="8963" max="8963" width="18" style="4" customWidth="1"/>
    <col min="8964" max="8964" width="10.375" style="4" customWidth="1"/>
    <col min="8965" max="8965" width="11.25" style="4" customWidth="1"/>
    <col min="8966" max="8966" width="10.875" style="4" customWidth="1"/>
    <col min="8967" max="8967" width="11.875" style="4" customWidth="1"/>
    <col min="8968" max="8970" width="0" style="4" hidden="1" customWidth="1"/>
    <col min="8971" max="8971" width="11.75" style="4" customWidth="1"/>
    <col min="8972" max="8972" width="10.5" style="4" customWidth="1"/>
    <col min="8973" max="8975" width="0" style="4" hidden="1" customWidth="1"/>
    <col min="8976" max="8976" width="10.625" style="4" customWidth="1"/>
    <col min="8977" max="8977" width="10.125" style="4" customWidth="1"/>
    <col min="8978" max="8978" width="8.5" style="4" customWidth="1"/>
    <col min="8979" max="8979" width="11.625" style="4" customWidth="1"/>
    <col min="8980" max="8980" width="0" style="4" hidden="1" customWidth="1"/>
    <col min="8981" max="8981" width="37.75" style="4" customWidth="1"/>
    <col min="8982" max="8982" width="11.25" style="4" customWidth="1"/>
    <col min="8983" max="8983" width="15.25" style="4" customWidth="1"/>
    <col min="8984" max="9196" width="8" style="4" customWidth="1"/>
    <col min="9197" max="9197" width="5.5" style="4" customWidth="1"/>
    <col min="9198" max="9198" width="35.875" style="4" customWidth="1"/>
    <col min="9199" max="9199" width="9" style="4" customWidth="1"/>
    <col min="9200" max="9200" width="21.625" style="4" customWidth="1"/>
    <col min="9201" max="9201" width="13.875" style="4" customWidth="1"/>
    <col min="9202" max="9202" width="13.375" style="4" customWidth="1"/>
    <col min="9203" max="9203" width="13.25" style="4" customWidth="1"/>
    <col min="9204" max="9204" width="12.625" style="4" customWidth="1"/>
    <col min="9205" max="9208" width="0" style="4" hidden="1" customWidth="1"/>
    <col min="9209" max="9210" width="14" style="4" customWidth="1"/>
    <col min="9211" max="9211" width="11.625" style="4" customWidth="1"/>
    <col min="9212" max="9212" width="10" style="4" customWidth="1"/>
    <col min="9213" max="9215" width="0" style="4" hidden="1" customWidth="1"/>
    <col min="9216" max="9216" width="0" style="4" hidden="1"/>
    <col min="9217" max="9217" width="8.25" style="4" customWidth="1"/>
    <col min="9218" max="9218" width="37.625" style="4" customWidth="1"/>
    <col min="9219" max="9219" width="18" style="4" customWidth="1"/>
    <col min="9220" max="9220" width="10.375" style="4" customWidth="1"/>
    <col min="9221" max="9221" width="11.25" style="4" customWidth="1"/>
    <col min="9222" max="9222" width="10.875" style="4" customWidth="1"/>
    <col min="9223" max="9223" width="11.875" style="4" customWidth="1"/>
    <col min="9224" max="9226" width="0" style="4" hidden="1" customWidth="1"/>
    <col min="9227" max="9227" width="11.75" style="4" customWidth="1"/>
    <col min="9228" max="9228" width="10.5" style="4" customWidth="1"/>
    <col min="9229" max="9231" width="0" style="4" hidden="1" customWidth="1"/>
    <col min="9232" max="9232" width="10.625" style="4" customWidth="1"/>
    <col min="9233" max="9233" width="10.125" style="4" customWidth="1"/>
    <col min="9234" max="9234" width="8.5" style="4" customWidth="1"/>
    <col min="9235" max="9235" width="11.625" style="4" customWidth="1"/>
    <col min="9236" max="9236" width="0" style="4" hidden="1" customWidth="1"/>
    <col min="9237" max="9237" width="37.75" style="4" customWidth="1"/>
    <col min="9238" max="9238" width="11.25" style="4" customWidth="1"/>
    <col min="9239" max="9239" width="15.25" style="4" customWidth="1"/>
    <col min="9240" max="9452" width="8" style="4" customWidth="1"/>
    <col min="9453" max="9453" width="5.5" style="4" customWidth="1"/>
    <col min="9454" max="9454" width="35.875" style="4" customWidth="1"/>
    <col min="9455" max="9455" width="9" style="4" customWidth="1"/>
    <col min="9456" max="9456" width="21.625" style="4" customWidth="1"/>
    <col min="9457" max="9457" width="13.875" style="4" customWidth="1"/>
    <col min="9458" max="9458" width="13.375" style="4" customWidth="1"/>
    <col min="9459" max="9459" width="13.25" style="4" customWidth="1"/>
    <col min="9460" max="9460" width="12.625" style="4" customWidth="1"/>
    <col min="9461" max="9464" width="0" style="4" hidden="1" customWidth="1"/>
    <col min="9465" max="9466" width="14" style="4" customWidth="1"/>
    <col min="9467" max="9467" width="11.625" style="4" customWidth="1"/>
    <col min="9468" max="9468" width="10" style="4" customWidth="1"/>
    <col min="9469" max="9471" width="0" style="4" hidden="1" customWidth="1"/>
    <col min="9472" max="9472" width="0" style="4" hidden="1"/>
    <col min="9473" max="9473" width="8.25" style="4" customWidth="1"/>
    <col min="9474" max="9474" width="37.625" style="4" customWidth="1"/>
    <col min="9475" max="9475" width="18" style="4" customWidth="1"/>
    <col min="9476" max="9476" width="10.375" style="4" customWidth="1"/>
    <col min="9477" max="9477" width="11.25" style="4" customWidth="1"/>
    <col min="9478" max="9478" width="10.875" style="4" customWidth="1"/>
    <col min="9479" max="9479" width="11.875" style="4" customWidth="1"/>
    <col min="9480" max="9482" width="0" style="4" hidden="1" customWidth="1"/>
    <col min="9483" max="9483" width="11.75" style="4" customWidth="1"/>
    <col min="9484" max="9484" width="10.5" style="4" customWidth="1"/>
    <col min="9485" max="9487" width="0" style="4" hidden="1" customWidth="1"/>
    <col min="9488" max="9488" width="10.625" style="4" customWidth="1"/>
    <col min="9489" max="9489" width="10.125" style="4" customWidth="1"/>
    <col min="9490" max="9490" width="8.5" style="4" customWidth="1"/>
    <col min="9491" max="9491" width="11.625" style="4" customWidth="1"/>
    <col min="9492" max="9492" width="0" style="4" hidden="1" customWidth="1"/>
    <col min="9493" max="9493" width="37.75" style="4" customWidth="1"/>
    <col min="9494" max="9494" width="11.25" style="4" customWidth="1"/>
    <col min="9495" max="9495" width="15.25" style="4" customWidth="1"/>
    <col min="9496" max="9708" width="8" style="4" customWidth="1"/>
    <col min="9709" max="9709" width="5.5" style="4" customWidth="1"/>
    <col min="9710" max="9710" width="35.875" style="4" customWidth="1"/>
    <col min="9711" max="9711" width="9" style="4" customWidth="1"/>
    <col min="9712" max="9712" width="21.625" style="4" customWidth="1"/>
    <col min="9713" max="9713" width="13.875" style="4" customWidth="1"/>
    <col min="9714" max="9714" width="13.375" style="4" customWidth="1"/>
    <col min="9715" max="9715" width="13.25" style="4" customWidth="1"/>
    <col min="9716" max="9716" width="12.625" style="4" customWidth="1"/>
    <col min="9717" max="9720" width="0" style="4" hidden="1" customWidth="1"/>
    <col min="9721" max="9722" width="14" style="4" customWidth="1"/>
    <col min="9723" max="9723" width="11.625" style="4" customWidth="1"/>
    <col min="9724" max="9724" width="10" style="4" customWidth="1"/>
    <col min="9725" max="9727" width="0" style="4" hidden="1" customWidth="1"/>
    <col min="9728" max="9728" width="0" style="4" hidden="1"/>
    <col min="9729" max="9729" width="8.25" style="4" customWidth="1"/>
    <col min="9730" max="9730" width="37.625" style="4" customWidth="1"/>
    <col min="9731" max="9731" width="18" style="4" customWidth="1"/>
    <col min="9732" max="9732" width="10.375" style="4" customWidth="1"/>
    <col min="9733" max="9733" width="11.25" style="4" customWidth="1"/>
    <col min="9734" max="9734" width="10.875" style="4" customWidth="1"/>
    <col min="9735" max="9735" width="11.875" style="4" customWidth="1"/>
    <col min="9736" max="9738" width="0" style="4" hidden="1" customWidth="1"/>
    <col min="9739" max="9739" width="11.75" style="4" customWidth="1"/>
    <col min="9740" max="9740" width="10.5" style="4" customWidth="1"/>
    <col min="9741" max="9743" width="0" style="4" hidden="1" customWidth="1"/>
    <col min="9744" max="9744" width="10.625" style="4" customWidth="1"/>
    <col min="9745" max="9745" width="10.125" style="4" customWidth="1"/>
    <col min="9746" max="9746" width="8.5" style="4" customWidth="1"/>
    <col min="9747" max="9747" width="11.625" style="4" customWidth="1"/>
    <col min="9748" max="9748" width="0" style="4" hidden="1" customWidth="1"/>
    <col min="9749" max="9749" width="37.75" style="4" customWidth="1"/>
    <col min="9750" max="9750" width="11.25" style="4" customWidth="1"/>
    <col min="9751" max="9751" width="15.25" style="4" customWidth="1"/>
    <col min="9752" max="9964" width="8" style="4" customWidth="1"/>
    <col min="9965" max="9965" width="5.5" style="4" customWidth="1"/>
    <col min="9966" max="9966" width="35.875" style="4" customWidth="1"/>
    <col min="9967" max="9967" width="9" style="4" customWidth="1"/>
    <col min="9968" max="9968" width="21.625" style="4" customWidth="1"/>
    <col min="9969" max="9969" width="13.875" style="4" customWidth="1"/>
    <col min="9970" max="9970" width="13.375" style="4" customWidth="1"/>
    <col min="9971" max="9971" width="13.25" style="4" customWidth="1"/>
    <col min="9972" max="9972" width="12.625" style="4" customWidth="1"/>
    <col min="9973" max="9976" width="0" style="4" hidden="1" customWidth="1"/>
    <col min="9977" max="9978" width="14" style="4" customWidth="1"/>
    <col min="9979" max="9979" width="11.625" style="4" customWidth="1"/>
    <col min="9980" max="9980" width="10" style="4" customWidth="1"/>
    <col min="9981" max="9983" width="0" style="4" hidden="1" customWidth="1"/>
    <col min="9984" max="9984" width="0" style="4" hidden="1"/>
    <col min="9985" max="9985" width="8.25" style="4" customWidth="1"/>
    <col min="9986" max="9986" width="37.625" style="4" customWidth="1"/>
    <col min="9987" max="9987" width="18" style="4" customWidth="1"/>
    <col min="9988" max="9988" width="10.375" style="4" customWidth="1"/>
    <col min="9989" max="9989" width="11.25" style="4" customWidth="1"/>
    <col min="9990" max="9990" width="10.875" style="4" customWidth="1"/>
    <col min="9991" max="9991" width="11.875" style="4" customWidth="1"/>
    <col min="9992" max="9994" width="0" style="4" hidden="1" customWidth="1"/>
    <col min="9995" max="9995" width="11.75" style="4" customWidth="1"/>
    <col min="9996" max="9996" width="10.5" style="4" customWidth="1"/>
    <col min="9997" max="9999" width="0" style="4" hidden="1" customWidth="1"/>
    <col min="10000" max="10000" width="10.625" style="4" customWidth="1"/>
    <col min="10001" max="10001" width="10.125" style="4" customWidth="1"/>
    <col min="10002" max="10002" width="8.5" style="4" customWidth="1"/>
    <col min="10003" max="10003" width="11.625" style="4" customWidth="1"/>
    <col min="10004" max="10004" width="0" style="4" hidden="1" customWidth="1"/>
    <col min="10005" max="10005" width="37.75" style="4" customWidth="1"/>
    <col min="10006" max="10006" width="11.25" style="4" customWidth="1"/>
    <col min="10007" max="10007" width="15.25" style="4" customWidth="1"/>
    <col min="10008" max="10220" width="8" style="4" customWidth="1"/>
    <col min="10221" max="10221" width="5.5" style="4" customWidth="1"/>
    <col min="10222" max="10222" width="35.875" style="4" customWidth="1"/>
    <col min="10223" max="10223" width="9" style="4" customWidth="1"/>
    <col min="10224" max="10224" width="21.625" style="4" customWidth="1"/>
    <col min="10225" max="10225" width="13.875" style="4" customWidth="1"/>
    <col min="10226" max="10226" width="13.375" style="4" customWidth="1"/>
    <col min="10227" max="10227" width="13.25" style="4" customWidth="1"/>
    <col min="10228" max="10228" width="12.625" style="4" customWidth="1"/>
    <col min="10229" max="10232" width="0" style="4" hidden="1" customWidth="1"/>
    <col min="10233" max="10234" width="14" style="4" customWidth="1"/>
    <col min="10235" max="10235" width="11.625" style="4" customWidth="1"/>
    <col min="10236" max="10236" width="10" style="4" customWidth="1"/>
    <col min="10237" max="10239" width="0" style="4" hidden="1" customWidth="1"/>
    <col min="10240" max="10240" width="0" style="4" hidden="1"/>
    <col min="10241" max="10241" width="8.25" style="4" customWidth="1"/>
    <col min="10242" max="10242" width="37.625" style="4" customWidth="1"/>
    <col min="10243" max="10243" width="18" style="4" customWidth="1"/>
    <col min="10244" max="10244" width="10.375" style="4" customWidth="1"/>
    <col min="10245" max="10245" width="11.25" style="4" customWidth="1"/>
    <col min="10246" max="10246" width="10.875" style="4" customWidth="1"/>
    <col min="10247" max="10247" width="11.875" style="4" customWidth="1"/>
    <col min="10248" max="10250" width="0" style="4" hidden="1" customWidth="1"/>
    <col min="10251" max="10251" width="11.75" style="4" customWidth="1"/>
    <col min="10252" max="10252" width="10.5" style="4" customWidth="1"/>
    <col min="10253" max="10255" width="0" style="4" hidden="1" customWidth="1"/>
    <col min="10256" max="10256" width="10.625" style="4" customWidth="1"/>
    <col min="10257" max="10257" width="10.125" style="4" customWidth="1"/>
    <col min="10258" max="10258" width="8.5" style="4" customWidth="1"/>
    <col min="10259" max="10259" width="11.625" style="4" customWidth="1"/>
    <col min="10260" max="10260" width="0" style="4" hidden="1" customWidth="1"/>
    <col min="10261" max="10261" width="37.75" style="4" customWidth="1"/>
    <col min="10262" max="10262" width="11.25" style="4" customWidth="1"/>
    <col min="10263" max="10263" width="15.25" style="4" customWidth="1"/>
    <col min="10264" max="10476" width="8" style="4" customWidth="1"/>
    <col min="10477" max="10477" width="5.5" style="4" customWidth="1"/>
    <col min="10478" max="10478" width="35.875" style="4" customWidth="1"/>
    <col min="10479" max="10479" width="9" style="4" customWidth="1"/>
    <col min="10480" max="10480" width="21.625" style="4" customWidth="1"/>
    <col min="10481" max="10481" width="13.875" style="4" customWidth="1"/>
    <col min="10482" max="10482" width="13.375" style="4" customWidth="1"/>
    <col min="10483" max="10483" width="13.25" style="4" customWidth="1"/>
    <col min="10484" max="10484" width="12.625" style="4" customWidth="1"/>
    <col min="10485" max="10488" width="0" style="4" hidden="1" customWidth="1"/>
    <col min="10489" max="10490" width="14" style="4" customWidth="1"/>
    <col min="10491" max="10491" width="11.625" style="4" customWidth="1"/>
    <col min="10492" max="10492" width="10" style="4" customWidth="1"/>
    <col min="10493" max="10495" width="0" style="4" hidden="1" customWidth="1"/>
    <col min="10496" max="10496" width="0" style="4" hidden="1"/>
    <col min="10497" max="10497" width="8.25" style="4" customWidth="1"/>
    <col min="10498" max="10498" width="37.625" style="4" customWidth="1"/>
    <col min="10499" max="10499" width="18" style="4" customWidth="1"/>
    <col min="10500" max="10500" width="10.375" style="4" customWidth="1"/>
    <col min="10501" max="10501" width="11.25" style="4" customWidth="1"/>
    <col min="10502" max="10502" width="10.875" style="4" customWidth="1"/>
    <col min="10503" max="10503" width="11.875" style="4" customWidth="1"/>
    <col min="10504" max="10506" width="0" style="4" hidden="1" customWidth="1"/>
    <col min="10507" max="10507" width="11.75" style="4" customWidth="1"/>
    <col min="10508" max="10508" width="10.5" style="4" customWidth="1"/>
    <col min="10509" max="10511" width="0" style="4" hidden="1" customWidth="1"/>
    <col min="10512" max="10512" width="10.625" style="4" customWidth="1"/>
    <col min="10513" max="10513" width="10.125" style="4" customWidth="1"/>
    <col min="10514" max="10514" width="8.5" style="4" customWidth="1"/>
    <col min="10515" max="10515" width="11.625" style="4" customWidth="1"/>
    <col min="10516" max="10516" width="0" style="4" hidden="1" customWidth="1"/>
    <col min="10517" max="10517" width="37.75" style="4" customWidth="1"/>
    <col min="10518" max="10518" width="11.25" style="4" customWidth="1"/>
    <col min="10519" max="10519" width="15.25" style="4" customWidth="1"/>
    <col min="10520" max="10732" width="8" style="4" customWidth="1"/>
    <col min="10733" max="10733" width="5.5" style="4" customWidth="1"/>
    <col min="10734" max="10734" width="35.875" style="4" customWidth="1"/>
    <col min="10735" max="10735" width="9" style="4" customWidth="1"/>
    <col min="10736" max="10736" width="21.625" style="4" customWidth="1"/>
    <col min="10737" max="10737" width="13.875" style="4" customWidth="1"/>
    <col min="10738" max="10738" width="13.375" style="4" customWidth="1"/>
    <col min="10739" max="10739" width="13.25" style="4" customWidth="1"/>
    <col min="10740" max="10740" width="12.625" style="4" customWidth="1"/>
    <col min="10741" max="10744" width="0" style="4" hidden="1" customWidth="1"/>
    <col min="10745" max="10746" width="14" style="4" customWidth="1"/>
    <col min="10747" max="10747" width="11.625" style="4" customWidth="1"/>
    <col min="10748" max="10748" width="10" style="4" customWidth="1"/>
    <col min="10749" max="10751" width="0" style="4" hidden="1" customWidth="1"/>
    <col min="10752" max="10752" width="0" style="4" hidden="1"/>
    <col min="10753" max="10753" width="8.25" style="4" customWidth="1"/>
    <col min="10754" max="10754" width="37.625" style="4" customWidth="1"/>
    <col min="10755" max="10755" width="18" style="4" customWidth="1"/>
    <col min="10756" max="10756" width="10.375" style="4" customWidth="1"/>
    <col min="10757" max="10757" width="11.25" style="4" customWidth="1"/>
    <col min="10758" max="10758" width="10.875" style="4" customWidth="1"/>
    <col min="10759" max="10759" width="11.875" style="4" customWidth="1"/>
    <col min="10760" max="10762" width="0" style="4" hidden="1" customWidth="1"/>
    <col min="10763" max="10763" width="11.75" style="4" customWidth="1"/>
    <col min="10764" max="10764" width="10.5" style="4" customWidth="1"/>
    <col min="10765" max="10767" width="0" style="4" hidden="1" customWidth="1"/>
    <col min="10768" max="10768" width="10.625" style="4" customWidth="1"/>
    <col min="10769" max="10769" width="10.125" style="4" customWidth="1"/>
    <col min="10770" max="10770" width="8.5" style="4" customWidth="1"/>
    <col min="10771" max="10771" width="11.625" style="4" customWidth="1"/>
    <col min="10772" max="10772" width="0" style="4" hidden="1" customWidth="1"/>
    <col min="10773" max="10773" width="37.75" style="4" customWidth="1"/>
    <col min="10774" max="10774" width="11.25" style="4" customWidth="1"/>
    <col min="10775" max="10775" width="15.25" style="4" customWidth="1"/>
    <col min="10776" max="10988" width="8" style="4" customWidth="1"/>
    <col min="10989" max="10989" width="5.5" style="4" customWidth="1"/>
    <col min="10990" max="10990" width="35.875" style="4" customWidth="1"/>
    <col min="10991" max="10991" width="9" style="4" customWidth="1"/>
    <col min="10992" max="10992" width="21.625" style="4" customWidth="1"/>
    <col min="10993" max="10993" width="13.875" style="4" customWidth="1"/>
    <col min="10994" max="10994" width="13.375" style="4" customWidth="1"/>
    <col min="10995" max="10995" width="13.25" style="4" customWidth="1"/>
    <col min="10996" max="10996" width="12.625" style="4" customWidth="1"/>
    <col min="10997" max="11000" width="0" style="4" hidden="1" customWidth="1"/>
    <col min="11001" max="11002" width="14" style="4" customWidth="1"/>
    <col min="11003" max="11003" width="11.625" style="4" customWidth="1"/>
    <col min="11004" max="11004" width="10" style="4" customWidth="1"/>
    <col min="11005" max="11007" width="0" style="4" hidden="1" customWidth="1"/>
    <col min="11008" max="11008" width="0" style="4" hidden="1"/>
    <col min="11009" max="11009" width="8.25" style="4" customWidth="1"/>
    <col min="11010" max="11010" width="37.625" style="4" customWidth="1"/>
    <col min="11011" max="11011" width="18" style="4" customWidth="1"/>
    <col min="11012" max="11012" width="10.375" style="4" customWidth="1"/>
    <col min="11013" max="11013" width="11.25" style="4" customWidth="1"/>
    <col min="11014" max="11014" width="10.875" style="4" customWidth="1"/>
    <col min="11015" max="11015" width="11.875" style="4" customWidth="1"/>
    <col min="11016" max="11018" width="0" style="4" hidden="1" customWidth="1"/>
    <col min="11019" max="11019" width="11.75" style="4" customWidth="1"/>
    <col min="11020" max="11020" width="10.5" style="4" customWidth="1"/>
    <col min="11021" max="11023" width="0" style="4" hidden="1" customWidth="1"/>
    <col min="11024" max="11024" width="10.625" style="4" customWidth="1"/>
    <col min="11025" max="11025" width="10.125" style="4" customWidth="1"/>
    <col min="11026" max="11026" width="8.5" style="4" customWidth="1"/>
    <col min="11027" max="11027" width="11.625" style="4" customWidth="1"/>
    <col min="11028" max="11028" width="0" style="4" hidden="1" customWidth="1"/>
    <col min="11029" max="11029" width="37.75" style="4" customWidth="1"/>
    <col min="11030" max="11030" width="11.25" style="4" customWidth="1"/>
    <col min="11031" max="11031" width="15.25" style="4" customWidth="1"/>
    <col min="11032" max="11244" width="8" style="4" customWidth="1"/>
    <col min="11245" max="11245" width="5.5" style="4" customWidth="1"/>
    <col min="11246" max="11246" width="35.875" style="4" customWidth="1"/>
    <col min="11247" max="11247" width="9" style="4" customWidth="1"/>
    <col min="11248" max="11248" width="21.625" style="4" customWidth="1"/>
    <col min="11249" max="11249" width="13.875" style="4" customWidth="1"/>
    <col min="11250" max="11250" width="13.375" style="4" customWidth="1"/>
    <col min="11251" max="11251" width="13.25" style="4" customWidth="1"/>
    <col min="11252" max="11252" width="12.625" style="4" customWidth="1"/>
    <col min="11253" max="11256" width="0" style="4" hidden="1" customWidth="1"/>
    <col min="11257" max="11258" width="14" style="4" customWidth="1"/>
    <col min="11259" max="11259" width="11.625" style="4" customWidth="1"/>
    <col min="11260" max="11260" width="10" style="4" customWidth="1"/>
    <col min="11261" max="11263" width="0" style="4" hidden="1" customWidth="1"/>
    <col min="11264" max="11264" width="0" style="4" hidden="1"/>
    <col min="11265" max="11265" width="8.25" style="4" customWidth="1"/>
    <col min="11266" max="11266" width="37.625" style="4" customWidth="1"/>
    <col min="11267" max="11267" width="18" style="4" customWidth="1"/>
    <col min="11268" max="11268" width="10.375" style="4" customWidth="1"/>
    <col min="11269" max="11269" width="11.25" style="4" customWidth="1"/>
    <col min="11270" max="11270" width="10.875" style="4" customWidth="1"/>
    <col min="11271" max="11271" width="11.875" style="4" customWidth="1"/>
    <col min="11272" max="11274" width="0" style="4" hidden="1" customWidth="1"/>
    <col min="11275" max="11275" width="11.75" style="4" customWidth="1"/>
    <col min="11276" max="11276" width="10.5" style="4" customWidth="1"/>
    <col min="11277" max="11279" width="0" style="4" hidden="1" customWidth="1"/>
    <col min="11280" max="11280" width="10.625" style="4" customWidth="1"/>
    <col min="11281" max="11281" width="10.125" style="4" customWidth="1"/>
    <col min="11282" max="11282" width="8.5" style="4" customWidth="1"/>
    <col min="11283" max="11283" width="11.625" style="4" customWidth="1"/>
    <col min="11284" max="11284" width="0" style="4" hidden="1" customWidth="1"/>
    <col min="11285" max="11285" width="37.75" style="4" customWidth="1"/>
    <col min="11286" max="11286" width="11.25" style="4" customWidth="1"/>
    <col min="11287" max="11287" width="15.25" style="4" customWidth="1"/>
    <col min="11288" max="11500" width="8" style="4" customWidth="1"/>
    <col min="11501" max="11501" width="5.5" style="4" customWidth="1"/>
    <col min="11502" max="11502" width="35.875" style="4" customWidth="1"/>
    <col min="11503" max="11503" width="9" style="4" customWidth="1"/>
    <col min="11504" max="11504" width="21.625" style="4" customWidth="1"/>
    <col min="11505" max="11505" width="13.875" style="4" customWidth="1"/>
    <col min="11506" max="11506" width="13.375" style="4" customWidth="1"/>
    <col min="11507" max="11507" width="13.25" style="4" customWidth="1"/>
    <col min="11508" max="11508" width="12.625" style="4" customWidth="1"/>
    <col min="11509" max="11512" width="0" style="4" hidden="1" customWidth="1"/>
    <col min="11513" max="11514" width="14" style="4" customWidth="1"/>
    <col min="11515" max="11515" width="11.625" style="4" customWidth="1"/>
    <col min="11516" max="11516" width="10" style="4" customWidth="1"/>
    <col min="11517" max="11519" width="0" style="4" hidden="1" customWidth="1"/>
    <col min="11520" max="11520" width="0" style="4" hidden="1"/>
    <col min="11521" max="11521" width="8.25" style="4" customWidth="1"/>
    <col min="11522" max="11522" width="37.625" style="4" customWidth="1"/>
    <col min="11523" max="11523" width="18" style="4" customWidth="1"/>
    <col min="11524" max="11524" width="10.375" style="4" customWidth="1"/>
    <col min="11525" max="11525" width="11.25" style="4" customWidth="1"/>
    <col min="11526" max="11526" width="10.875" style="4" customWidth="1"/>
    <col min="11527" max="11527" width="11.875" style="4" customWidth="1"/>
    <col min="11528" max="11530" width="0" style="4" hidden="1" customWidth="1"/>
    <col min="11531" max="11531" width="11.75" style="4" customWidth="1"/>
    <col min="11532" max="11532" width="10.5" style="4" customWidth="1"/>
    <col min="11533" max="11535" width="0" style="4" hidden="1" customWidth="1"/>
    <col min="11536" max="11536" width="10.625" style="4" customWidth="1"/>
    <col min="11537" max="11537" width="10.125" style="4" customWidth="1"/>
    <col min="11538" max="11538" width="8.5" style="4" customWidth="1"/>
    <col min="11539" max="11539" width="11.625" style="4" customWidth="1"/>
    <col min="11540" max="11540" width="0" style="4" hidden="1" customWidth="1"/>
    <col min="11541" max="11541" width="37.75" style="4" customWidth="1"/>
    <col min="11542" max="11542" width="11.25" style="4" customWidth="1"/>
    <col min="11543" max="11543" width="15.25" style="4" customWidth="1"/>
    <col min="11544" max="11756" width="8" style="4" customWidth="1"/>
    <col min="11757" max="11757" width="5.5" style="4" customWidth="1"/>
    <col min="11758" max="11758" width="35.875" style="4" customWidth="1"/>
    <col min="11759" max="11759" width="9" style="4" customWidth="1"/>
    <col min="11760" max="11760" width="21.625" style="4" customWidth="1"/>
    <col min="11761" max="11761" width="13.875" style="4" customWidth="1"/>
    <col min="11762" max="11762" width="13.375" style="4" customWidth="1"/>
    <col min="11763" max="11763" width="13.25" style="4" customWidth="1"/>
    <col min="11764" max="11764" width="12.625" style="4" customWidth="1"/>
    <col min="11765" max="11768" width="0" style="4" hidden="1" customWidth="1"/>
    <col min="11769" max="11770" width="14" style="4" customWidth="1"/>
    <col min="11771" max="11771" width="11.625" style="4" customWidth="1"/>
    <col min="11772" max="11772" width="10" style="4" customWidth="1"/>
    <col min="11773" max="11775" width="0" style="4" hidden="1" customWidth="1"/>
    <col min="11776" max="11776" width="0" style="4" hidden="1"/>
    <col min="11777" max="11777" width="8.25" style="4" customWidth="1"/>
    <col min="11778" max="11778" width="37.625" style="4" customWidth="1"/>
    <col min="11779" max="11779" width="18" style="4" customWidth="1"/>
    <col min="11780" max="11780" width="10.375" style="4" customWidth="1"/>
    <col min="11781" max="11781" width="11.25" style="4" customWidth="1"/>
    <col min="11782" max="11782" width="10.875" style="4" customWidth="1"/>
    <col min="11783" max="11783" width="11.875" style="4" customWidth="1"/>
    <col min="11784" max="11786" width="0" style="4" hidden="1" customWidth="1"/>
    <col min="11787" max="11787" width="11.75" style="4" customWidth="1"/>
    <col min="11788" max="11788" width="10.5" style="4" customWidth="1"/>
    <col min="11789" max="11791" width="0" style="4" hidden="1" customWidth="1"/>
    <col min="11792" max="11792" width="10.625" style="4" customWidth="1"/>
    <col min="11793" max="11793" width="10.125" style="4" customWidth="1"/>
    <col min="11794" max="11794" width="8.5" style="4" customWidth="1"/>
    <col min="11795" max="11795" width="11.625" style="4" customWidth="1"/>
    <col min="11796" max="11796" width="0" style="4" hidden="1" customWidth="1"/>
    <col min="11797" max="11797" width="37.75" style="4" customWidth="1"/>
    <col min="11798" max="11798" width="11.25" style="4" customWidth="1"/>
    <col min="11799" max="11799" width="15.25" style="4" customWidth="1"/>
    <col min="11800" max="12012" width="8" style="4" customWidth="1"/>
    <col min="12013" max="12013" width="5.5" style="4" customWidth="1"/>
    <col min="12014" max="12014" width="35.875" style="4" customWidth="1"/>
    <col min="12015" max="12015" width="9" style="4" customWidth="1"/>
    <col min="12016" max="12016" width="21.625" style="4" customWidth="1"/>
    <col min="12017" max="12017" width="13.875" style="4" customWidth="1"/>
    <col min="12018" max="12018" width="13.375" style="4" customWidth="1"/>
    <col min="12019" max="12019" width="13.25" style="4" customWidth="1"/>
    <col min="12020" max="12020" width="12.625" style="4" customWidth="1"/>
    <col min="12021" max="12024" width="0" style="4" hidden="1" customWidth="1"/>
    <col min="12025" max="12026" width="14" style="4" customWidth="1"/>
    <col min="12027" max="12027" width="11.625" style="4" customWidth="1"/>
    <col min="12028" max="12028" width="10" style="4" customWidth="1"/>
    <col min="12029" max="12031" width="0" style="4" hidden="1" customWidth="1"/>
    <col min="12032" max="12032" width="0" style="4" hidden="1"/>
    <col min="12033" max="12033" width="8.25" style="4" customWidth="1"/>
    <col min="12034" max="12034" width="37.625" style="4" customWidth="1"/>
    <col min="12035" max="12035" width="18" style="4" customWidth="1"/>
    <col min="12036" max="12036" width="10.375" style="4" customWidth="1"/>
    <col min="12037" max="12037" width="11.25" style="4" customWidth="1"/>
    <col min="12038" max="12038" width="10.875" style="4" customWidth="1"/>
    <col min="12039" max="12039" width="11.875" style="4" customWidth="1"/>
    <col min="12040" max="12042" width="0" style="4" hidden="1" customWidth="1"/>
    <col min="12043" max="12043" width="11.75" style="4" customWidth="1"/>
    <col min="12044" max="12044" width="10.5" style="4" customWidth="1"/>
    <col min="12045" max="12047" width="0" style="4" hidden="1" customWidth="1"/>
    <col min="12048" max="12048" width="10.625" style="4" customWidth="1"/>
    <col min="12049" max="12049" width="10.125" style="4" customWidth="1"/>
    <col min="12050" max="12050" width="8.5" style="4" customWidth="1"/>
    <col min="12051" max="12051" width="11.625" style="4" customWidth="1"/>
    <col min="12052" max="12052" width="0" style="4" hidden="1" customWidth="1"/>
    <col min="12053" max="12053" width="37.75" style="4" customWidth="1"/>
    <col min="12054" max="12054" width="11.25" style="4" customWidth="1"/>
    <col min="12055" max="12055" width="15.25" style="4" customWidth="1"/>
    <col min="12056" max="12268" width="8" style="4" customWidth="1"/>
    <col min="12269" max="12269" width="5.5" style="4" customWidth="1"/>
    <col min="12270" max="12270" width="35.875" style="4" customWidth="1"/>
    <col min="12271" max="12271" width="9" style="4" customWidth="1"/>
    <col min="12272" max="12272" width="21.625" style="4" customWidth="1"/>
    <col min="12273" max="12273" width="13.875" style="4" customWidth="1"/>
    <col min="12274" max="12274" width="13.375" style="4" customWidth="1"/>
    <col min="12275" max="12275" width="13.25" style="4" customWidth="1"/>
    <col min="12276" max="12276" width="12.625" style="4" customWidth="1"/>
    <col min="12277" max="12280" width="0" style="4" hidden="1" customWidth="1"/>
    <col min="12281" max="12282" width="14" style="4" customWidth="1"/>
    <col min="12283" max="12283" width="11.625" style="4" customWidth="1"/>
    <col min="12284" max="12284" width="10" style="4" customWidth="1"/>
    <col min="12285" max="12287" width="0" style="4" hidden="1" customWidth="1"/>
    <col min="12288" max="12288" width="0" style="4" hidden="1"/>
    <col min="12289" max="12289" width="8.25" style="4" customWidth="1"/>
    <col min="12290" max="12290" width="37.625" style="4" customWidth="1"/>
    <col min="12291" max="12291" width="18" style="4" customWidth="1"/>
    <col min="12292" max="12292" width="10.375" style="4" customWidth="1"/>
    <col min="12293" max="12293" width="11.25" style="4" customWidth="1"/>
    <col min="12294" max="12294" width="10.875" style="4" customWidth="1"/>
    <col min="12295" max="12295" width="11.875" style="4" customWidth="1"/>
    <col min="12296" max="12298" width="0" style="4" hidden="1" customWidth="1"/>
    <col min="12299" max="12299" width="11.75" style="4" customWidth="1"/>
    <col min="12300" max="12300" width="10.5" style="4" customWidth="1"/>
    <col min="12301" max="12303" width="0" style="4" hidden="1" customWidth="1"/>
    <col min="12304" max="12304" width="10.625" style="4" customWidth="1"/>
    <col min="12305" max="12305" width="10.125" style="4" customWidth="1"/>
    <col min="12306" max="12306" width="8.5" style="4" customWidth="1"/>
    <col min="12307" max="12307" width="11.625" style="4" customWidth="1"/>
    <col min="12308" max="12308" width="0" style="4" hidden="1" customWidth="1"/>
    <col min="12309" max="12309" width="37.75" style="4" customWidth="1"/>
    <col min="12310" max="12310" width="11.25" style="4" customWidth="1"/>
    <col min="12311" max="12311" width="15.25" style="4" customWidth="1"/>
    <col min="12312" max="12524" width="8" style="4" customWidth="1"/>
    <col min="12525" max="12525" width="5.5" style="4" customWidth="1"/>
    <col min="12526" max="12526" width="35.875" style="4" customWidth="1"/>
    <col min="12527" max="12527" width="9" style="4" customWidth="1"/>
    <col min="12528" max="12528" width="21.625" style="4" customWidth="1"/>
    <col min="12529" max="12529" width="13.875" style="4" customWidth="1"/>
    <col min="12530" max="12530" width="13.375" style="4" customWidth="1"/>
    <col min="12531" max="12531" width="13.25" style="4" customWidth="1"/>
    <col min="12532" max="12532" width="12.625" style="4" customWidth="1"/>
    <col min="12533" max="12536" width="0" style="4" hidden="1" customWidth="1"/>
    <col min="12537" max="12538" width="14" style="4" customWidth="1"/>
    <col min="12539" max="12539" width="11.625" style="4" customWidth="1"/>
    <col min="12540" max="12540" width="10" style="4" customWidth="1"/>
    <col min="12541" max="12543" width="0" style="4" hidden="1" customWidth="1"/>
    <col min="12544" max="12544" width="0" style="4" hidden="1"/>
    <col min="12545" max="12545" width="8.25" style="4" customWidth="1"/>
    <col min="12546" max="12546" width="37.625" style="4" customWidth="1"/>
    <col min="12547" max="12547" width="18" style="4" customWidth="1"/>
    <col min="12548" max="12548" width="10.375" style="4" customWidth="1"/>
    <col min="12549" max="12549" width="11.25" style="4" customWidth="1"/>
    <col min="12550" max="12550" width="10.875" style="4" customWidth="1"/>
    <col min="12551" max="12551" width="11.875" style="4" customWidth="1"/>
    <col min="12552" max="12554" width="0" style="4" hidden="1" customWidth="1"/>
    <col min="12555" max="12555" width="11.75" style="4" customWidth="1"/>
    <col min="12556" max="12556" width="10.5" style="4" customWidth="1"/>
    <col min="12557" max="12559" width="0" style="4" hidden="1" customWidth="1"/>
    <col min="12560" max="12560" width="10.625" style="4" customWidth="1"/>
    <col min="12561" max="12561" width="10.125" style="4" customWidth="1"/>
    <col min="12562" max="12562" width="8.5" style="4" customWidth="1"/>
    <col min="12563" max="12563" width="11.625" style="4" customWidth="1"/>
    <col min="12564" max="12564" width="0" style="4" hidden="1" customWidth="1"/>
    <col min="12565" max="12565" width="37.75" style="4" customWidth="1"/>
    <col min="12566" max="12566" width="11.25" style="4" customWidth="1"/>
    <col min="12567" max="12567" width="15.25" style="4" customWidth="1"/>
    <col min="12568" max="12780" width="8" style="4" customWidth="1"/>
    <col min="12781" max="12781" width="5.5" style="4" customWidth="1"/>
    <col min="12782" max="12782" width="35.875" style="4" customWidth="1"/>
    <col min="12783" max="12783" width="9" style="4" customWidth="1"/>
    <col min="12784" max="12784" width="21.625" style="4" customWidth="1"/>
    <col min="12785" max="12785" width="13.875" style="4" customWidth="1"/>
    <col min="12786" max="12786" width="13.375" style="4" customWidth="1"/>
    <col min="12787" max="12787" width="13.25" style="4" customWidth="1"/>
    <col min="12788" max="12788" width="12.625" style="4" customWidth="1"/>
    <col min="12789" max="12792" width="0" style="4" hidden="1" customWidth="1"/>
    <col min="12793" max="12794" width="14" style="4" customWidth="1"/>
    <col min="12795" max="12795" width="11.625" style="4" customWidth="1"/>
    <col min="12796" max="12796" width="10" style="4" customWidth="1"/>
    <col min="12797" max="12799" width="0" style="4" hidden="1" customWidth="1"/>
    <col min="12800" max="12800" width="0" style="4" hidden="1"/>
    <col min="12801" max="12801" width="8.25" style="4" customWidth="1"/>
    <col min="12802" max="12802" width="37.625" style="4" customWidth="1"/>
    <col min="12803" max="12803" width="18" style="4" customWidth="1"/>
    <col min="12804" max="12804" width="10.375" style="4" customWidth="1"/>
    <col min="12805" max="12805" width="11.25" style="4" customWidth="1"/>
    <col min="12806" max="12806" width="10.875" style="4" customWidth="1"/>
    <col min="12807" max="12807" width="11.875" style="4" customWidth="1"/>
    <col min="12808" max="12810" width="0" style="4" hidden="1" customWidth="1"/>
    <col min="12811" max="12811" width="11.75" style="4" customWidth="1"/>
    <col min="12812" max="12812" width="10.5" style="4" customWidth="1"/>
    <col min="12813" max="12815" width="0" style="4" hidden="1" customWidth="1"/>
    <col min="12816" max="12816" width="10.625" style="4" customWidth="1"/>
    <col min="12817" max="12817" width="10.125" style="4" customWidth="1"/>
    <col min="12818" max="12818" width="8.5" style="4" customWidth="1"/>
    <col min="12819" max="12819" width="11.625" style="4" customWidth="1"/>
    <col min="12820" max="12820" width="0" style="4" hidden="1" customWidth="1"/>
    <col min="12821" max="12821" width="37.75" style="4" customWidth="1"/>
    <col min="12822" max="12822" width="11.25" style="4" customWidth="1"/>
    <col min="12823" max="12823" width="15.25" style="4" customWidth="1"/>
    <col min="12824" max="13036" width="8" style="4" customWidth="1"/>
    <col min="13037" max="13037" width="5.5" style="4" customWidth="1"/>
    <col min="13038" max="13038" width="35.875" style="4" customWidth="1"/>
    <col min="13039" max="13039" width="9" style="4" customWidth="1"/>
    <col min="13040" max="13040" width="21.625" style="4" customWidth="1"/>
    <col min="13041" max="13041" width="13.875" style="4" customWidth="1"/>
    <col min="13042" max="13042" width="13.375" style="4" customWidth="1"/>
    <col min="13043" max="13043" width="13.25" style="4" customWidth="1"/>
    <col min="13044" max="13044" width="12.625" style="4" customWidth="1"/>
    <col min="13045" max="13048" width="0" style="4" hidden="1" customWidth="1"/>
    <col min="13049" max="13050" width="14" style="4" customWidth="1"/>
    <col min="13051" max="13051" width="11.625" style="4" customWidth="1"/>
    <col min="13052" max="13052" width="10" style="4" customWidth="1"/>
    <col min="13053" max="13055" width="0" style="4" hidden="1" customWidth="1"/>
    <col min="13056" max="13056" width="0" style="4" hidden="1"/>
    <col min="13057" max="13057" width="8.25" style="4" customWidth="1"/>
    <col min="13058" max="13058" width="37.625" style="4" customWidth="1"/>
    <col min="13059" max="13059" width="18" style="4" customWidth="1"/>
    <col min="13060" max="13060" width="10.375" style="4" customWidth="1"/>
    <col min="13061" max="13061" width="11.25" style="4" customWidth="1"/>
    <col min="13062" max="13062" width="10.875" style="4" customWidth="1"/>
    <col min="13063" max="13063" width="11.875" style="4" customWidth="1"/>
    <col min="13064" max="13066" width="0" style="4" hidden="1" customWidth="1"/>
    <col min="13067" max="13067" width="11.75" style="4" customWidth="1"/>
    <col min="13068" max="13068" width="10.5" style="4" customWidth="1"/>
    <col min="13069" max="13071" width="0" style="4" hidden="1" customWidth="1"/>
    <col min="13072" max="13072" width="10.625" style="4" customWidth="1"/>
    <col min="13073" max="13073" width="10.125" style="4" customWidth="1"/>
    <col min="13074" max="13074" width="8.5" style="4" customWidth="1"/>
    <col min="13075" max="13075" width="11.625" style="4" customWidth="1"/>
    <col min="13076" max="13076" width="0" style="4" hidden="1" customWidth="1"/>
    <col min="13077" max="13077" width="37.75" style="4" customWidth="1"/>
    <col min="13078" max="13078" width="11.25" style="4" customWidth="1"/>
    <col min="13079" max="13079" width="15.25" style="4" customWidth="1"/>
    <col min="13080" max="13292" width="8" style="4" customWidth="1"/>
    <col min="13293" max="13293" width="5.5" style="4" customWidth="1"/>
    <col min="13294" max="13294" width="35.875" style="4" customWidth="1"/>
    <col min="13295" max="13295" width="9" style="4" customWidth="1"/>
    <col min="13296" max="13296" width="21.625" style="4" customWidth="1"/>
    <col min="13297" max="13297" width="13.875" style="4" customWidth="1"/>
    <col min="13298" max="13298" width="13.375" style="4" customWidth="1"/>
    <col min="13299" max="13299" width="13.25" style="4" customWidth="1"/>
    <col min="13300" max="13300" width="12.625" style="4" customWidth="1"/>
    <col min="13301" max="13304" width="0" style="4" hidden="1" customWidth="1"/>
    <col min="13305" max="13306" width="14" style="4" customWidth="1"/>
    <col min="13307" max="13307" width="11.625" style="4" customWidth="1"/>
    <col min="13308" max="13308" width="10" style="4" customWidth="1"/>
    <col min="13309" max="13311" width="0" style="4" hidden="1" customWidth="1"/>
    <col min="13312" max="13312" width="0" style="4" hidden="1"/>
    <col min="13313" max="13313" width="8.25" style="4" customWidth="1"/>
    <col min="13314" max="13314" width="37.625" style="4" customWidth="1"/>
    <col min="13315" max="13315" width="18" style="4" customWidth="1"/>
    <col min="13316" max="13316" width="10.375" style="4" customWidth="1"/>
    <col min="13317" max="13317" width="11.25" style="4" customWidth="1"/>
    <col min="13318" max="13318" width="10.875" style="4" customWidth="1"/>
    <col min="13319" max="13319" width="11.875" style="4" customWidth="1"/>
    <col min="13320" max="13322" width="0" style="4" hidden="1" customWidth="1"/>
    <col min="13323" max="13323" width="11.75" style="4" customWidth="1"/>
    <col min="13324" max="13324" width="10.5" style="4" customWidth="1"/>
    <col min="13325" max="13327" width="0" style="4" hidden="1" customWidth="1"/>
    <col min="13328" max="13328" width="10.625" style="4" customWidth="1"/>
    <col min="13329" max="13329" width="10.125" style="4" customWidth="1"/>
    <col min="13330" max="13330" width="8.5" style="4" customWidth="1"/>
    <col min="13331" max="13331" width="11.625" style="4" customWidth="1"/>
    <col min="13332" max="13332" width="0" style="4" hidden="1" customWidth="1"/>
    <col min="13333" max="13333" width="37.75" style="4" customWidth="1"/>
    <col min="13334" max="13334" width="11.25" style="4" customWidth="1"/>
    <col min="13335" max="13335" width="15.25" style="4" customWidth="1"/>
    <col min="13336" max="13548" width="8" style="4" customWidth="1"/>
    <col min="13549" max="13549" width="5.5" style="4" customWidth="1"/>
    <col min="13550" max="13550" width="35.875" style="4" customWidth="1"/>
    <col min="13551" max="13551" width="9" style="4" customWidth="1"/>
    <col min="13552" max="13552" width="21.625" style="4" customWidth="1"/>
    <col min="13553" max="13553" width="13.875" style="4" customWidth="1"/>
    <col min="13554" max="13554" width="13.375" style="4" customWidth="1"/>
    <col min="13555" max="13555" width="13.25" style="4" customWidth="1"/>
    <col min="13556" max="13556" width="12.625" style="4" customWidth="1"/>
    <col min="13557" max="13560" width="0" style="4" hidden="1" customWidth="1"/>
    <col min="13561" max="13562" width="14" style="4" customWidth="1"/>
    <col min="13563" max="13563" width="11.625" style="4" customWidth="1"/>
    <col min="13564" max="13564" width="10" style="4" customWidth="1"/>
    <col min="13565" max="13567" width="0" style="4" hidden="1" customWidth="1"/>
    <col min="13568" max="13568" width="0" style="4" hidden="1"/>
    <col min="13569" max="13569" width="8.25" style="4" customWidth="1"/>
    <col min="13570" max="13570" width="37.625" style="4" customWidth="1"/>
    <col min="13571" max="13571" width="18" style="4" customWidth="1"/>
    <col min="13572" max="13572" width="10.375" style="4" customWidth="1"/>
    <col min="13573" max="13573" width="11.25" style="4" customWidth="1"/>
    <col min="13574" max="13574" width="10.875" style="4" customWidth="1"/>
    <col min="13575" max="13575" width="11.875" style="4" customWidth="1"/>
    <col min="13576" max="13578" width="0" style="4" hidden="1" customWidth="1"/>
    <col min="13579" max="13579" width="11.75" style="4" customWidth="1"/>
    <col min="13580" max="13580" width="10.5" style="4" customWidth="1"/>
    <col min="13581" max="13583" width="0" style="4" hidden="1" customWidth="1"/>
    <col min="13584" max="13584" width="10.625" style="4" customWidth="1"/>
    <col min="13585" max="13585" width="10.125" style="4" customWidth="1"/>
    <col min="13586" max="13586" width="8.5" style="4" customWidth="1"/>
    <col min="13587" max="13587" width="11.625" style="4" customWidth="1"/>
    <col min="13588" max="13588" width="0" style="4" hidden="1" customWidth="1"/>
    <col min="13589" max="13589" width="37.75" style="4" customWidth="1"/>
    <col min="13590" max="13590" width="11.25" style="4" customWidth="1"/>
    <col min="13591" max="13591" width="15.25" style="4" customWidth="1"/>
    <col min="13592" max="13804" width="8" style="4" customWidth="1"/>
    <col min="13805" max="13805" width="5.5" style="4" customWidth="1"/>
    <col min="13806" max="13806" width="35.875" style="4" customWidth="1"/>
    <col min="13807" max="13807" width="9" style="4" customWidth="1"/>
    <col min="13808" max="13808" width="21.625" style="4" customWidth="1"/>
    <col min="13809" max="13809" width="13.875" style="4" customWidth="1"/>
    <col min="13810" max="13810" width="13.375" style="4" customWidth="1"/>
    <col min="13811" max="13811" width="13.25" style="4" customWidth="1"/>
    <col min="13812" max="13812" width="12.625" style="4" customWidth="1"/>
    <col min="13813" max="13816" width="0" style="4" hidden="1" customWidth="1"/>
    <col min="13817" max="13818" width="14" style="4" customWidth="1"/>
    <col min="13819" max="13819" width="11.625" style="4" customWidth="1"/>
    <col min="13820" max="13820" width="10" style="4" customWidth="1"/>
    <col min="13821" max="13823" width="0" style="4" hidden="1" customWidth="1"/>
    <col min="13824" max="13824" width="0" style="4" hidden="1"/>
    <col min="13825" max="13825" width="8.25" style="4" customWidth="1"/>
    <col min="13826" max="13826" width="37.625" style="4" customWidth="1"/>
    <col min="13827" max="13827" width="18" style="4" customWidth="1"/>
    <col min="13828" max="13828" width="10.375" style="4" customWidth="1"/>
    <col min="13829" max="13829" width="11.25" style="4" customWidth="1"/>
    <col min="13830" max="13830" width="10.875" style="4" customWidth="1"/>
    <col min="13831" max="13831" width="11.875" style="4" customWidth="1"/>
    <col min="13832" max="13834" width="0" style="4" hidden="1" customWidth="1"/>
    <col min="13835" max="13835" width="11.75" style="4" customWidth="1"/>
    <col min="13836" max="13836" width="10.5" style="4" customWidth="1"/>
    <col min="13837" max="13839" width="0" style="4" hidden="1" customWidth="1"/>
    <col min="13840" max="13840" width="10.625" style="4" customWidth="1"/>
    <col min="13841" max="13841" width="10.125" style="4" customWidth="1"/>
    <col min="13842" max="13842" width="8.5" style="4" customWidth="1"/>
    <col min="13843" max="13843" width="11.625" style="4" customWidth="1"/>
    <col min="13844" max="13844" width="0" style="4" hidden="1" customWidth="1"/>
    <col min="13845" max="13845" width="37.75" style="4" customWidth="1"/>
    <col min="13846" max="13846" width="11.25" style="4" customWidth="1"/>
    <col min="13847" max="13847" width="15.25" style="4" customWidth="1"/>
    <col min="13848" max="14060" width="8" style="4" customWidth="1"/>
    <col min="14061" max="14061" width="5.5" style="4" customWidth="1"/>
    <col min="14062" max="14062" width="35.875" style="4" customWidth="1"/>
    <col min="14063" max="14063" width="9" style="4" customWidth="1"/>
    <col min="14064" max="14064" width="21.625" style="4" customWidth="1"/>
    <col min="14065" max="14065" width="13.875" style="4" customWidth="1"/>
    <col min="14066" max="14066" width="13.375" style="4" customWidth="1"/>
    <col min="14067" max="14067" width="13.25" style="4" customWidth="1"/>
    <col min="14068" max="14068" width="12.625" style="4" customWidth="1"/>
    <col min="14069" max="14072" width="0" style="4" hidden="1" customWidth="1"/>
    <col min="14073" max="14074" width="14" style="4" customWidth="1"/>
    <col min="14075" max="14075" width="11.625" style="4" customWidth="1"/>
    <col min="14076" max="14076" width="10" style="4" customWidth="1"/>
    <col min="14077" max="14079" width="0" style="4" hidden="1" customWidth="1"/>
    <col min="14080" max="14080" width="0" style="4" hidden="1"/>
    <col min="14081" max="14081" width="8.25" style="4" customWidth="1"/>
    <col min="14082" max="14082" width="37.625" style="4" customWidth="1"/>
    <col min="14083" max="14083" width="18" style="4" customWidth="1"/>
    <col min="14084" max="14084" width="10.375" style="4" customWidth="1"/>
    <col min="14085" max="14085" width="11.25" style="4" customWidth="1"/>
    <col min="14086" max="14086" width="10.875" style="4" customWidth="1"/>
    <col min="14087" max="14087" width="11.875" style="4" customWidth="1"/>
    <col min="14088" max="14090" width="0" style="4" hidden="1" customWidth="1"/>
    <col min="14091" max="14091" width="11.75" style="4" customWidth="1"/>
    <col min="14092" max="14092" width="10.5" style="4" customWidth="1"/>
    <col min="14093" max="14095" width="0" style="4" hidden="1" customWidth="1"/>
    <col min="14096" max="14096" width="10.625" style="4" customWidth="1"/>
    <col min="14097" max="14097" width="10.125" style="4" customWidth="1"/>
    <col min="14098" max="14098" width="8.5" style="4" customWidth="1"/>
    <col min="14099" max="14099" width="11.625" style="4" customWidth="1"/>
    <col min="14100" max="14100" width="0" style="4" hidden="1" customWidth="1"/>
    <col min="14101" max="14101" width="37.75" style="4" customWidth="1"/>
    <col min="14102" max="14102" width="11.25" style="4" customWidth="1"/>
    <col min="14103" max="14103" width="15.25" style="4" customWidth="1"/>
    <col min="14104" max="14316" width="8" style="4" customWidth="1"/>
    <col min="14317" max="14317" width="5.5" style="4" customWidth="1"/>
    <col min="14318" max="14318" width="35.875" style="4" customWidth="1"/>
    <col min="14319" max="14319" width="9" style="4" customWidth="1"/>
    <col min="14320" max="14320" width="21.625" style="4" customWidth="1"/>
    <col min="14321" max="14321" width="13.875" style="4" customWidth="1"/>
    <col min="14322" max="14322" width="13.375" style="4" customWidth="1"/>
    <col min="14323" max="14323" width="13.25" style="4" customWidth="1"/>
    <col min="14324" max="14324" width="12.625" style="4" customWidth="1"/>
    <col min="14325" max="14328" width="0" style="4" hidden="1" customWidth="1"/>
    <col min="14329" max="14330" width="14" style="4" customWidth="1"/>
    <col min="14331" max="14331" width="11.625" style="4" customWidth="1"/>
    <col min="14332" max="14332" width="10" style="4" customWidth="1"/>
    <col min="14333" max="14335" width="0" style="4" hidden="1" customWidth="1"/>
    <col min="14336" max="14336" width="0" style="4" hidden="1"/>
    <col min="14337" max="14337" width="8.25" style="4" customWidth="1"/>
    <col min="14338" max="14338" width="37.625" style="4" customWidth="1"/>
    <col min="14339" max="14339" width="18" style="4" customWidth="1"/>
    <col min="14340" max="14340" width="10.375" style="4" customWidth="1"/>
    <col min="14341" max="14341" width="11.25" style="4" customWidth="1"/>
    <col min="14342" max="14342" width="10.875" style="4" customWidth="1"/>
    <col min="14343" max="14343" width="11.875" style="4" customWidth="1"/>
    <col min="14344" max="14346" width="0" style="4" hidden="1" customWidth="1"/>
    <col min="14347" max="14347" width="11.75" style="4" customWidth="1"/>
    <col min="14348" max="14348" width="10.5" style="4" customWidth="1"/>
    <col min="14349" max="14351" width="0" style="4" hidden="1" customWidth="1"/>
    <col min="14352" max="14352" width="10.625" style="4" customWidth="1"/>
    <col min="14353" max="14353" width="10.125" style="4" customWidth="1"/>
    <col min="14354" max="14354" width="8.5" style="4" customWidth="1"/>
    <col min="14355" max="14355" width="11.625" style="4" customWidth="1"/>
    <col min="14356" max="14356" width="0" style="4" hidden="1" customWidth="1"/>
    <col min="14357" max="14357" width="37.75" style="4" customWidth="1"/>
    <col min="14358" max="14358" width="11.25" style="4" customWidth="1"/>
    <col min="14359" max="14359" width="15.25" style="4" customWidth="1"/>
    <col min="14360" max="14572" width="8" style="4" customWidth="1"/>
    <col min="14573" max="14573" width="5.5" style="4" customWidth="1"/>
    <col min="14574" max="14574" width="35.875" style="4" customWidth="1"/>
    <col min="14575" max="14575" width="9" style="4" customWidth="1"/>
    <col min="14576" max="14576" width="21.625" style="4" customWidth="1"/>
    <col min="14577" max="14577" width="13.875" style="4" customWidth="1"/>
    <col min="14578" max="14578" width="13.375" style="4" customWidth="1"/>
    <col min="14579" max="14579" width="13.25" style="4" customWidth="1"/>
    <col min="14580" max="14580" width="12.625" style="4" customWidth="1"/>
    <col min="14581" max="14584" width="0" style="4" hidden="1" customWidth="1"/>
    <col min="14585" max="14586" width="14" style="4" customWidth="1"/>
    <col min="14587" max="14587" width="11.625" style="4" customWidth="1"/>
    <col min="14588" max="14588" width="10" style="4" customWidth="1"/>
    <col min="14589" max="14591" width="0" style="4" hidden="1" customWidth="1"/>
    <col min="14592" max="14592" width="0" style="4" hidden="1"/>
    <col min="14593" max="14593" width="8.25" style="4" customWidth="1"/>
    <col min="14594" max="14594" width="37.625" style="4" customWidth="1"/>
    <col min="14595" max="14595" width="18" style="4" customWidth="1"/>
    <col min="14596" max="14596" width="10.375" style="4" customWidth="1"/>
    <col min="14597" max="14597" width="11.25" style="4" customWidth="1"/>
    <col min="14598" max="14598" width="10.875" style="4" customWidth="1"/>
    <col min="14599" max="14599" width="11.875" style="4" customWidth="1"/>
    <col min="14600" max="14602" width="0" style="4" hidden="1" customWidth="1"/>
    <col min="14603" max="14603" width="11.75" style="4" customWidth="1"/>
    <col min="14604" max="14604" width="10.5" style="4" customWidth="1"/>
    <col min="14605" max="14607" width="0" style="4" hidden="1" customWidth="1"/>
    <col min="14608" max="14608" width="10.625" style="4" customWidth="1"/>
    <col min="14609" max="14609" width="10.125" style="4" customWidth="1"/>
    <col min="14610" max="14610" width="8.5" style="4" customWidth="1"/>
    <col min="14611" max="14611" width="11.625" style="4" customWidth="1"/>
    <col min="14612" max="14612" width="0" style="4" hidden="1" customWidth="1"/>
    <col min="14613" max="14613" width="37.75" style="4" customWidth="1"/>
    <col min="14614" max="14614" width="11.25" style="4" customWidth="1"/>
    <col min="14615" max="14615" width="15.25" style="4" customWidth="1"/>
    <col min="14616" max="14828" width="8" style="4" customWidth="1"/>
    <col min="14829" max="14829" width="5.5" style="4" customWidth="1"/>
    <col min="14830" max="14830" width="35.875" style="4" customWidth="1"/>
    <col min="14831" max="14831" width="9" style="4" customWidth="1"/>
    <col min="14832" max="14832" width="21.625" style="4" customWidth="1"/>
    <col min="14833" max="14833" width="13.875" style="4" customWidth="1"/>
    <col min="14834" max="14834" width="13.375" style="4" customWidth="1"/>
    <col min="14835" max="14835" width="13.25" style="4" customWidth="1"/>
    <col min="14836" max="14836" width="12.625" style="4" customWidth="1"/>
    <col min="14837" max="14840" width="0" style="4" hidden="1" customWidth="1"/>
    <col min="14841" max="14842" width="14" style="4" customWidth="1"/>
    <col min="14843" max="14843" width="11.625" style="4" customWidth="1"/>
    <col min="14844" max="14844" width="10" style="4" customWidth="1"/>
    <col min="14845" max="14847" width="0" style="4" hidden="1" customWidth="1"/>
    <col min="14848" max="14848" width="0" style="4" hidden="1"/>
    <col min="14849" max="14849" width="8.25" style="4" customWidth="1"/>
    <col min="14850" max="14850" width="37.625" style="4" customWidth="1"/>
    <col min="14851" max="14851" width="18" style="4" customWidth="1"/>
    <col min="14852" max="14852" width="10.375" style="4" customWidth="1"/>
    <col min="14853" max="14853" width="11.25" style="4" customWidth="1"/>
    <col min="14854" max="14854" width="10.875" style="4" customWidth="1"/>
    <col min="14855" max="14855" width="11.875" style="4" customWidth="1"/>
    <col min="14856" max="14858" width="0" style="4" hidden="1" customWidth="1"/>
    <col min="14859" max="14859" width="11.75" style="4" customWidth="1"/>
    <col min="14860" max="14860" width="10.5" style="4" customWidth="1"/>
    <col min="14861" max="14863" width="0" style="4" hidden="1" customWidth="1"/>
    <col min="14864" max="14864" width="10.625" style="4" customWidth="1"/>
    <col min="14865" max="14865" width="10.125" style="4" customWidth="1"/>
    <col min="14866" max="14866" width="8.5" style="4" customWidth="1"/>
    <col min="14867" max="14867" width="11.625" style="4" customWidth="1"/>
    <col min="14868" max="14868" width="0" style="4" hidden="1" customWidth="1"/>
    <col min="14869" max="14869" width="37.75" style="4" customWidth="1"/>
    <col min="14870" max="14870" width="11.25" style="4" customWidth="1"/>
    <col min="14871" max="14871" width="15.25" style="4" customWidth="1"/>
    <col min="14872" max="15084" width="8" style="4" customWidth="1"/>
    <col min="15085" max="15085" width="5.5" style="4" customWidth="1"/>
    <col min="15086" max="15086" width="35.875" style="4" customWidth="1"/>
    <col min="15087" max="15087" width="9" style="4" customWidth="1"/>
    <col min="15088" max="15088" width="21.625" style="4" customWidth="1"/>
    <col min="15089" max="15089" width="13.875" style="4" customWidth="1"/>
    <col min="15090" max="15090" width="13.375" style="4" customWidth="1"/>
    <col min="15091" max="15091" width="13.25" style="4" customWidth="1"/>
    <col min="15092" max="15092" width="12.625" style="4" customWidth="1"/>
    <col min="15093" max="15096" width="0" style="4" hidden="1" customWidth="1"/>
    <col min="15097" max="15098" width="14" style="4" customWidth="1"/>
    <col min="15099" max="15099" width="11.625" style="4" customWidth="1"/>
    <col min="15100" max="15100" width="10" style="4" customWidth="1"/>
    <col min="15101" max="15103" width="0" style="4" hidden="1" customWidth="1"/>
    <col min="15104" max="15104" width="0" style="4" hidden="1"/>
    <col min="15105" max="15105" width="8.25" style="4" customWidth="1"/>
    <col min="15106" max="15106" width="37.625" style="4" customWidth="1"/>
    <col min="15107" max="15107" width="18" style="4" customWidth="1"/>
    <col min="15108" max="15108" width="10.375" style="4" customWidth="1"/>
    <col min="15109" max="15109" width="11.25" style="4" customWidth="1"/>
    <col min="15110" max="15110" width="10.875" style="4" customWidth="1"/>
    <col min="15111" max="15111" width="11.875" style="4" customWidth="1"/>
    <col min="15112" max="15114" width="0" style="4" hidden="1" customWidth="1"/>
    <col min="15115" max="15115" width="11.75" style="4" customWidth="1"/>
    <col min="15116" max="15116" width="10.5" style="4" customWidth="1"/>
    <col min="15117" max="15119" width="0" style="4" hidden="1" customWidth="1"/>
    <col min="15120" max="15120" width="10.625" style="4" customWidth="1"/>
    <col min="15121" max="15121" width="10.125" style="4" customWidth="1"/>
    <col min="15122" max="15122" width="8.5" style="4" customWidth="1"/>
    <col min="15123" max="15123" width="11.625" style="4" customWidth="1"/>
    <col min="15124" max="15124" width="0" style="4" hidden="1" customWidth="1"/>
    <col min="15125" max="15125" width="37.75" style="4" customWidth="1"/>
    <col min="15126" max="15126" width="11.25" style="4" customWidth="1"/>
    <col min="15127" max="15127" width="15.25" style="4" customWidth="1"/>
    <col min="15128" max="15340" width="8" style="4" customWidth="1"/>
    <col min="15341" max="15341" width="5.5" style="4" customWidth="1"/>
    <col min="15342" max="15342" width="35.875" style="4" customWidth="1"/>
    <col min="15343" max="15343" width="9" style="4" customWidth="1"/>
    <col min="15344" max="15344" width="21.625" style="4" customWidth="1"/>
    <col min="15345" max="15345" width="13.875" style="4" customWidth="1"/>
    <col min="15346" max="15346" width="13.375" style="4" customWidth="1"/>
    <col min="15347" max="15347" width="13.25" style="4" customWidth="1"/>
    <col min="15348" max="15348" width="12.625" style="4" customWidth="1"/>
    <col min="15349" max="15352" width="0" style="4" hidden="1" customWidth="1"/>
    <col min="15353" max="15354" width="14" style="4" customWidth="1"/>
    <col min="15355" max="15355" width="11.625" style="4" customWidth="1"/>
    <col min="15356" max="15356" width="10" style="4" customWidth="1"/>
    <col min="15357" max="15359" width="0" style="4" hidden="1" customWidth="1"/>
    <col min="15360" max="15360" width="0" style="4" hidden="1"/>
    <col min="15361" max="15361" width="8.25" style="4" customWidth="1"/>
    <col min="15362" max="15362" width="37.625" style="4" customWidth="1"/>
    <col min="15363" max="15363" width="18" style="4" customWidth="1"/>
    <col min="15364" max="15364" width="10.375" style="4" customWidth="1"/>
    <col min="15365" max="15365" width="11.25" style="4" customWidth="1"/>
    <col min="15366" max="15366" width="10.875" style="4" customWidth="1"/>
    <col min="15367" max="15367" width="11.875" style="4" customWidth="1"/>
    <col min="15368" max="15370" width="0" style="4" hidden="1" customWidth="1"/>
    <col min="15371" max="15371" width="11.75" style="4" customWidth="1"/>
    <col min="15372" max="15372" width="10.5" style="4" customWidth="1"/>
    <col min="15373" max="15375" width="0" style="4" hidden="1" customWidth="1"/>
    <col min="15376" max="15376" width="10.625" style="4" customWidth="1"/>
    <col min="15377" max="15377" width="10.125" style="4" customWidth="1"/>
    <col min="15378" max="15378" width="8.5" style="4" customWidth="1"/>
    <col min="15379" max="15379" width="11.625" style="4" customWidth="1"/>
    <col min="15380" max="15380" width="0" style="4" hidden="1" customWidth="1"/>
    <col min="15381" max="15381" width="37.75" style="4" customWidth="1"/>
    <col min="15382" max="15382" width="11.25" style="4" customWidth="1"/>
    <col min="15383" max="15383" width="15.25" style="4" customWidth="1"/>
    <col min="15384" max="15596" width="8" style="4" customWidth="1"/>
    <col min="15597" max="15597" width="5.5" style="4" customWidth="1"/>
    <col min="15598" max="15598" width="35.875" style="4" customWidth="1"/>
    <col min="15599" max="15599" width="9" style="4" customWidth="1"/>
    <col min="15600" max="15600" width="21.625" style="4" customWidth="1"/>
    <col min="15601" max="15601" width="13.875" style="4" customWidth="1"/>
    <col min="15602" max="15602" width="13.375" style="4" customWidth="1"/>
    <col min="15603" max="15603" width="13.25" style="4" customWidth="1"/>
    <col min="15604" max="15604" width="12.625" style="4" customWidth="1"/>
    <col min="15605" max="15608" width="0" style="4" hidden="1" customWidth="1"/>
    <col min="15609" max="15610" width="14" style="4" customWidth="1"/>
    <col min="15611" max="15611" width="11.625" style="4" customWidth="1"/>
    <col min="15612" max="15612" width="10" style="4" customWidth="1"/>
    <col min="15613" max="15615" width="0" style="4" hidden="1" customWidth="1"/>
    <col min="15616" max="15616" width="0" style="4" hidden="1"/>
    <col min="15617" max="15617" width="8.25" style="4" customWidth="1"/>
    <col min="15618" max="15618" width="37.625" style="4" customWidth="1"/>
    <col min="15619" max="15619" width="18" style="4" customWidth="1"/>
    <col min="15620" max="15620" width="10.375" style="4" customWidth="1"/>
    <col min="15621" max="15621" width="11.25" style="4" customWidth="1"/>
    <col min="15622" max="15622" width="10.875" style="4" customWidth="1"/>
    <col min="15623" max="15623" width="11.875" style="4" customWidth="1"/>
    <col min="15624" max="15626" width="0" style="4" hidden="1" customWidth="1"/>
    <col min="15627" max="15627" width="11.75" style="4" customWidth="1"/>
    <col min="15628" max="15628" width="10.5" style="4" customWidth="1"/>
    <col min="15629" max="15631" width="0" style="4" hidden="1" customWidth="1"/>
    <col min="15632" max="15632" width="10.625" style="4" customWidth="1"/>
    <col min="15633" max="15633" width="10.125" style="4" customWidth="1"/>
    <col min="15634" max="15634" width="8.5" style="4" customWidth="1"/>
    <col min="15635" max="15635" width="11.625" style="4" customWidth="1"/>
    <col min="15636" max="15636" width="0" style="4" hidden="1" customWidth="1"/>
    <col min="15637" max="15637" width="37.75" style="4" customWidth="1"/>
    <col min="15638" max="15638" width="11.25" style="4" customWidth="1"/>
    <col min="15639" max="15639" width="15.25" style="4" customWidth="1"/>
    <col min="15640" max="15852" width="8" style="4" customWidth="1"/>
    <col min="15853" max="15853" width="5.5" style="4" customWidth="1"/>
    <col min="15854" max="15854" width="35.875" style="4" customWidth="1"/>
    <col min="15855" max="15855" width="9" style="4" customWidth="1"/>
    <col min="15856" max="15856" width="21.625" style="4" customWidth="1"/>
    <col min="15857" max="15857" width="13.875" style="4" customWidth="1"/>
    <col min="15858" max="15858" width="13.375" style="4" customWidth="1"/>
    <col min="15859" max="15859" width="13.25" style="4" customWidth="1"/>
    <col min="15860" max="15860" width="12.625" style="4" customWidth="1"/>
    <col min="15861" max="15864" width="0" style="4" hidden="1" customWidth="1"/>
    <col min="15865" max="15866" width="14" style="4" customWidth="1"/>
    <col min="15867" max="15867" width="11.625" style="4" customWidth="1"/>
    <col min="15868" max="15868" width="10" style="4" customWidth="1"/>
    <col min="15869" max="15871" width="0" style="4" hidden="1" customWidth="1"/>
    <col min="15872" max="15872" width="0" style="4" hidden="1"/>
    <col min="15873" max="15873" width="8.25" style="4" customWidth="1"/>
    <col min="15874" max="15874" width="37.625" style="4" customWidth="1"/>
    <col min="15875" max="15875" width="18" style="4" customWidth="1"/>
    <col min="15876" max="15876" width="10.375" style="4" customWidth="1"/>
    <col min="15877" max="15877" width="11.25" style="4" customWidth="1"/>
    <col min="15878" max="15878" width="10.875" style="4" customWidth="1"/>
    <col min="15879" max="15879" width="11.875" style="4" customWidth="1"/>
    <col min="15880" max="15882" width="0" style="4" hidden="1" customWidth="1"/>
    <col min="15883" max="15883" width="11.75" style="4" customWidth="1"/>
    <col min="15884" max="15884" width="10.5" style="4" customWidth="1"/>
    <col min="15885" max="15887" width="0" style="4" hidden="1" customWidth="1"/>
    <col min="15888" max="15888" width="10.625" style="4" customWidth="1"/>
    <col min="15889" max="15889" width="10.125" style="4" customWidth="1"/>
    <col min="15890" max="15890" width="8.5" style="4" customWidth="1"/>
    <col min="15891" max="15891" width="11.625" style="4" customWidth="1"/>
    <col min="15892" max="15892" width="0" style="4" hidden="1" customWidth="1"/>
    <col min="15893" max="15893" width="37.75" style="4" customWidth="1"/>
    <col min="15894" max="15894" width="11.25" style="4" customWidth="1"/>
    <col min="15895" max="15895" width="15.25" style="4" customWidth="1"/>
    <col min="15896" max="16108" width="8" style="4" customWidth="1"/>
    <col min="16109" max="16109" width="5.5" style="4" customWidth="1"/>
    <col min="16110" max="16110" width="35.875" style="4" customWidth="1"/>
    <col min="16111" max="16111" width="9" style="4" customWidth="1"/>
    <col min="16112" max="16112" width="21.625" style="4" customWidth="1"/>
    <col min="16113" max="16113" width="13.875" style="4" customWidth="1"/>
    <col min="16114" max="16114" width="13.375" style="4" customWidth="1"/>
    <col min="16115" max="16115" width="13.25" style="4" customWidth="1"/>
    <col min="16116" max="16116" width="12.625" style="4" customWidth="1"/>
    <col min="16117" max="16120" width="0" style="4" hidden="1" customWidth="1"/>
    <col min="16121" max="16122" width="14" style="4" customWidth="1"/>
    <col min="16123" max="16123" width="11.625" style="4" customWidth="1"/>
    <col min="16124" max="16124" width="10" style="4" customWidth="1"/>
    <col min="16125" max="16127" width="0" style="4" hidden="1" customWidth="1"/>
    <col min="16128" max="16128" width="0" style="4" hidden="1"/>
    <col min="16129" max="16129" width="8.25" style="4" customWidth="1"/>
    <col min="16130" max="16130" width="37.625" style="4" customWidth="1"/>
    <col min="16131" max="16131" width="18" style="4" customWidth="1"/>
    <col min="16132" max="16132" width="10.375" style="4" customWidth="1"/>
    <col min="16133" max="16133" width="11.25" style="4" customWidth="1"/>
    <col min="16134" max="16134" width="10.875" style="4" customWidth="1"/>
    <col min="16135" max="16135" width="11.875" style="4" customWidth="1"/>
    <col min="16136" max="16138" width="0" style="4" hidden="1" customWidth="1"/>
    <col min="16139" max="16139" width="11.75" style="4" customWidth="1"/>
    <col min="16140" max="16140" width="10.5" style="4" customWidth="1"/>
    <col min="16141" max="16143" width="0" style="4" hidden="1" customWidth="1"/>
    <col min="16144" max="16144" width="10.625" style="4" customWidth="1"/>
    <col min="16145" max="16145" width="10.125" style="4" customWidth="1"/>
    <col min="16146" max="16146" width="8.5" style="4" customWidth="1"/>
    <col min="16147" max="16147" width="11.625" style="4" customWidth="1"/>
    <col min="16148" max="16148" width="0" style="4" hidden="1" customWidth="1"/>
    <col min="16149" max="16149" width="37.75" style="4" customWidth="1"/>
    <col min="16150" max="16150" width="11.25" style="4" customWidth="1"/>
    <col min="16151" max="16151" width="15.25" style="4" customWidth="1"/>
    <col min="16152" max="16364" width="8" style="4" customWidth="1"/>
    <col min="16365" max="16365" width="5.5" style="4" customWidth="1"/>
    <col min="16366" max="16366" width="35.875" style="4" customWidth="1"/>
    <col min="16367" max="16367" width="9" style="4" customWidth="1"/>
    <col min="16368" max="16368" width="21.625" style="4" customWidth="1"/>
    <col min="16369" max="16369" width="13.875" style="4" customWidth="1"/>
    <col min="16370" max="16370" width="13.375" style="4" customWidth="1"/>
    <col min="16371" max="16371" width="13.25" style="4" customWidth="1"/>
    <col min="16372" max="16372" width="12.625" style="4" customWidth="1"/>
    <col min="16373" max="16376" width="0" style="4" hidden="1" customWidth="1"/>
    <col min="16377" max="16378" width="14" style="4" customWidth="1"/>
    <col min="16379" max="16379" width="11.625" style="4" customWidth="1"/>
    <col min="16380" max="16380" width="10" style="4" customWidth="1"/>
    <col min="16381" max="16383" width="0" style="4" hidden="1" customWidth="1"/>
    <col min="16384" max="16384" width="0" style="4" hidden="1"/>
  </cols>
  <sheetData>
    <row r="1" spans="1:25" s="2" customFormat="1" ht="27.75" customHeight="1" x14ac:dyDescent="0.25">
      <c r="A1" s="386" t="s">
        <v>1177</v>
      </c>
      <c r="B1" s="386"/>
      <c r="C1" s="386"/>
      <c r="D1" s="386"/>
      <c r="E1" s="386"/>
      <c r="F1" s="386"/>
      <c r="G1" s="386"/>
      <c r="H1" s="386"/>
      <c r="I1" s="386"/>
      <c r="J1" s="386"/>
      <c r="K1" s="386"/>
      <c r="L1" s="386"/>
      <c r="M1" s="386"/>
      <c r="N1" s="386"/>
      <c r="O1" s="386"/>
      <c r="P1" s="386"/>
      <c r="Q1" s="386"/>
      <c r="R1" s="386"/>
      <c r="S1" s="1"/>
      <c r="T1" s="1"/>
      <c r="U1" s="1"/>
      <c r="V1" s="1"/>
      <c r="W1" s="1"/>
    </row>
    <row r="2" spans="1:25" s="2" customFormat="1" ht="62.25" customHeight="1" x14ac:dyDescent="0.25">
      <c r="A2" s="386" t="s">
        <v>1178</v>
      </c>
      <c r="B2" s="386"/>
      <c r="C2" s="386"/>
      <c r="D2" s="386"/>
      <c r="E2" s="386"/>
      <c r="F2" s="386"/>
      <c r="G2" s="386"/>
      <c r="H2" s="386"/>
      <c r="I2" s="386"/>
      <c r="J2" s="386"/>
      <c r="K2" s="386"/>
      <c r="L2" s="386"/>
      <c r="M2" s="386"/>
      <c r="N2" s="386"/>
      <c r="O2" s="386"/>
      <c r="P2" s="386"/>
      <c r="Q2" s="386"/>
      <c r="R2" s="386"/>
      <c r="S2" s="386"/>
      <c r="T2" s="386"/>
      <c r="U2" s="386"/>
      <c r="V2" s="1"/>
      <c r="W2" s="1"/>
      <c r="X2" s="336">
        <f>350000-P12</f>
        <v>9.9999999976716936E-2</v>
      </c>
    </row>
    <row r="3" spans="1:25" s="2" customFormat="1" ht="20.25" customHeight="1" x14ac:dyDescent="0.25">
      <c r="A3" s="387" t="str">
        <f>'B6 NQ88 '!A3:AF3</f>
        <v>(Kèm theo Nghị quyết số               /NQ-HĐND ngày         /12/2023 của Hội đồng nhân dân tỉnh Điện Biên)</v>
      </c>
      <c r="B3" s="387"/>
      <c r="C3" s="387"/>
      <c r="D3" s="387"/>
      <c r="E3" s="387"/>
      <c r="F3" s="387"/>
      <c r="G3" s="387"/>
      <c r="H3" s="387"/>
      <c r="I3" s="387"/>
      <c r="J3" s="387"/>
      <c r="K3" s="387"/>
      <c r="L3" s="387"/>
      <c r="M3" s="387"/>
      <c r="N3" s="387"/>
      <c r="O3" s="387"/>
      <c r="P3" s="387"/>
      <c r="Q3" s="387"/>
      <c r="R3" s="387"/>
      <c r="S3" s="387"/>
      <c r="T3" s="387"/>
      <c r="U3" s="387"/>
      <c r="V3" s="1"/>
      <c r="W3" s="1"/>
    </row>
    <row r="4" spans="1:25" ht="23.25" customHeight="1" x14ac:dyDescent="0.25">
      <c r="A4" s="388" t="s">
        <v>0</v>
      </c>
      <c r="B4" s="388"/>
      <c r="C4" s="388"/>
      <c r="D4" s="388"/>
      <c r="E4" s="388"/>
      <c r="F4" s="388"/>
      <c r="G4" s="388"/>
      <c r="H4" s="388"/>
      <c r="I4" s="388"/>
      <c r="J4" s="388"/>
      <c r="K4" s="388"/>
      <c r="L4" s="388"/>
      <c r="M4" s="388"/>
      <c r="N4" s="388"/>
      <c r="O4" s="388"/>
      <c r="P4" s="388"/>
      <c r="Q4" s="388"/>
      <c r="R4" s="388"/>
      <c r="S4" s="388"/>
      <c r="T4" s="388"/>
      <c r="U4" s="388"/>
      <c r="V4" s="1"/>
      <c r="W4" s="1"/>
    </row>
    <row r="5" spans="1:25" s="6" customFormat="1" ht="74.25" customHeight="1" x14ac:dyDescent="0.25">
      <c r="A5" s="389" t="s">
        <v>1</v>
      </c>
      <c r="B5" s="389" t="s">
        <v>2</v>
      </c>
      <c r="C5" s="392" t="s">
        <v>3</v>
      </c>
      <c r="D5" s="393"/>
      <c r="E5" s="394"/>
      <c r="F5" s="392" t="s">
        <v>4</v>
      </c>
      <c r="G5" s="393"/>
      <c r="H5" s="393"/>
      <c r="I5" s="393"/>
      <c r="J5" s="393"/>
      <c r="K5" s="393"/>
      <c r="L5" s="393"/>
      <c r="M5" s="393"/>
      <c r="N5" s="393"/>
      <c r="O5" s="394"/>
      <c r="P5" s="395" t="s">
        <v>5</v>
      </c>
      <c r="Q5" s="395"/>
      <c r="R5" s="395"/>
      <c r="S5" s="395"/>
      <c r="T5" s="395"/>
      <c r="U5" s="392" t="s">
        <v>6</v>
      </c>
      <c r="V5" s="405"/>
      <c r="W5" s="405" t="s">
        <v>1175</v>
      </c>
      <c r="X5" s="408" t="s">
        <v>1176</v>
      </c>
    </row>
    <row r="6" spans="1:25" s="7" customFormat="1" ht="60" customHeight="1" x14ac:dyDescent="0.25">
      <c r="A6" s="390"/>
      <c r="B6" s="390"/>
      <c r="C6" s="389" t="s">
        <v>7</v>
      </c>
      <c r="D6" s="410" t="s">
        <v>8</v>
      </c>
      <c r="E6" s="411"/>
      <c r="F6" s="412" t="s">
        <v>9</v>
      </c>
      <c r="G6" s="412"/>
      <c r="H6" s="412"/>
      <c r="I6" s="412"/>
      <c r="J6" s="412"/>
      <c r="K6" s="395" t="s">
        <v>10</v>
      </c>
      <c r="L6" s="395"/>
      <c r="M6" s="395"/>
      <c r="N6" s="395"/>
      <c r="O6" s="395"/>
      <c r="P6" s="398" t="s">
        <v>11</v>
      </c>
      <c r="Q6" s="412" t="s">
        <v>12</v>
      </c>
      <c r="R6" s="412"/>
      <c r="S6" s="412"/>
      <c r="T6" s="412"/>
      <c r="U6" s="396"/>
      <c r="V6" s="406"/>
      <c r="W6" s="407"/>
      <c r="X6" s="409"/>
    </row>
    <row r="7" spans="1:25" s="284" customFormat="1" ht="32.25" customHeight="1" x14ac:dyDescent="0.25">
      <c r="A7" s="390"/>
      <c r="B7" s="390"/>
      <c r="C7" s="390"/>
      <c r="D7" s="389" t="s">
        <v>11</v>
      </c>
      <c r="E7" s="389" t="s">
        <v>13</v>
      </c>
      <c r="F7" s="398" t="s">
        <v>11</v>
      </c>
      <c r="G7" s="401" t="s">
        <v>14</v>
      </c>
      <c r="H7" s="401"/>
      <c r="I7" s="401"/>
      <c r="J7" s="401"/>
      <c r="K7" s="398" t="s">
        <v>11</v>
      </c>
      <c r="L7" s="401" t="s">
        <v>14</v>
      </c>
      <c r="M7" s="401"/>
      <c r="N7" s="401"/>
      <c r="O7" s="401"/>
      <c r="P7" s="399"/>
      <c r="Q7" s="398" t="s">
        <v>15</v>
      </c>
      <c r="R7" s="412" t="s">
        <v>16</v>
      </c>
      <c r="S7" s="412"/>
      <c r="T7" s="412"/>
      <c r="U7" s="396"/>
      <c r="V7" s="405"/>
      <c r="W7" s="407"/>
      <c r="X7" s="409"/>
    </row>
    <row r="8" spans="1:25" s="284" customFormat="1" ht="15.75" customHeight="1" x14ac:dyDescent="0.25">
      <c r="A8" s="390"/>
      <c r="B8" s="390"/>
      <c r="C8" s="390"/>
      <c r="D8" s="390"/>
      <c r="E8" s="390"/>
      <c r="F8" s="399"/>
      <c r="G8" s="402" t="s">
        <v>17</v>
      </c>
      <c r="H8" s="402" t="s">
        <v>18</v>
      </c>
      <c r="I8" s="402" t="s">
        <v>19</v>
      </c>
      <c r="J8" s="402" t="s">
        <v>20</v>
      </c>
      <c r="K8" s="399"/>
      <c r="L8" s="402" t="s">
        <v>17</v>
      </c>
      <c r="M8" s="402" t="s">
        <v>18</v>
      </c>
      <c r="N8" s="402" t="s">
        <v>19</v>
      </c>
      <c r="O8" s="402" t="s">
        <v>21</v>
      </c>
      <c r="P8" s="399"/>
      <c r="Q8" s="399"/>
      <c r="R8" s="398" t="s">
        <v>18</v>
      </c>
      <c r="S8" s="398" t="s">
        <v>19</v>
      </c>
      <c r="T8" s="398" t="s">
        <v>21</v>
      </c>
      <c r="U8" s="396"/>
      <c r="V8" s="406"/>
      <c r="W8" s="407"/>
      <c r="X8" s="409"/>
    </row>
    <row r="9" spans="1:25" s="284" customFormat="1" ht="15.75" customHeight="1" x14ac:dyDescent="0.25">
      <c r="A9" s="390"/>
      <c r="B9" s="390"/>
      <c r="C9" s="390"/>
      <c r="D9" s="390"/>
      <c r="E9" s="390"/>
      <c r="F9" s="399"/>
      <c r="G9" s="403"/>
      <c r="H9" s="403"/>
      <c r="I9" s="403"/>
      <c r="J9" s="403"/>
      <c r="K9" s="399"/>
      <c r="L9" s="403"/>
      <c r="M9" s="403"/>
      <c r="N9" s="403"/>
      <c r="O9" s="403"/>
      <c r="P9" s="399"/>
      <c r="Q9" s="399"/>
      <c r="R9" s="399"/>
      <c r="S9" s="399"/>
      <c r="T9" s="399"/>
      <c r="U9" s="396"/>
      <c r="V9" s="405"/>
      <c r="W9" s="407"/>
      <c r="X9" s="409"/>
    </row>
    <row r="10" spans="1:25" s="284" customFormat="1" ht="53.25" customHeight="1" x14ac:dyDescent="0.25">
      <c r="A10" s="391"/>
      <c r="B10" s="391"/>
      <c r="C10" s="391"/>
      <c r="D10" s="391"/>
      <c r="E10" s="391"/>
      <c r="F10" s="400"/>
      <c r="G10" s="404"/>
      <c r="H10" s="404"/>
      <c r="I10" s="404"/>
      <c r="J10" s="404"/>
      <c r="K10" s="400"/>
      <c r="L10" s="404"/>
      <c r="M10" s="404"/>
      <c r="N10" s="404"/>
      <c r="O10" s="404"/>
      <c r="P10" s="400"/>
      <c r="Q10" s="400"/>
      <c r="R10" s="400"/>
      <c r="S10" s="400"/>
      <c r="T10" s="400"/>
      <c r="U10" s="397"/>
      <c r="V10" s="406"/>
      <c r="W10" s="406"/>
      <c r="X10" s="409"/>
    </row>
    <row r="11" spans="1:25" s="10" customFormat="1" ht="20.25" customHeight="1" x14ac:dyDescent="0.25">
      <c r="A11" s="8">
        <v>1</v>
      </c>
      <c r="B11" s="8">
        <v>2</v>
      </c>
      <c r="C11" s="8">
        <v>3</v>
      </c>
      <c r="D11" s="8">
        <v>4</v>
      </c>
      <c r="E11" s="8">
        <v>5</v>
      </c>
      <c r="F11" s="8">
        <v>6</v>
      </c>
      <c r="G11" s="8">
        <v>7</v>
      </c>
      <c r="H11" s="8">
        <v>8</v>
      </c>
      <c r="I11" s="8">
        <v>9</v>
      </c>
      <c r="J11" s="8">
        <v>10</v>
      </c>
      <c r="K11" s="8">
        <v>11</v>
      </c>
      <c r="L11" s="8">
        <v>12</v>
      </c>
      <c r="M11" s="8">
        <v>13</v>
      </c>
      <c r="N11" s="8">
        <v>14</v>
      </c>
      <c r="O11" s="8">
        <v>15</v>
      </c>
      <c r="P11" s="8">
        <v>16</v>
      </c>
      <c r="Q11" s="8">
        <v>17</v>
      </c>
      <c r="R11" s="8">
        <v>18</v>
      </c>
      <c r="S11" s="8">
        <v>19</v>
      </c>
      <c r="T11" s="8">
        <v>20</v>
      </c>
      <c r="U11" s="8">
        <v>21</v>
      </c>
      <c r="V11" s="3"/>
      <c r="W11" s="9"/>
    </row>
    <row r="12" spans="1:25" s="15" customFormat="1" ht="108.75" customHeight="1" x14ac:dyDescent="0.25">
      <c r="A12" s="11"/>
      <c r="B12" s="282" t="s">
        <v>22</v>
      </c>
      <c r="C12" s="11" t="s">
        <v>23</v>
      </c>
      <c r="D12" s="12">
        <f>D13+D18+D33+D39+D43+D55</f>
        <v>791159.2</v>
      </c>
      <c r="E12" s="12">
        <f>E13+E18+E33+E39+E43+E55</f>
        <v>791159.2</v>
      </c>
      <c r="F12" s="12">
        <f>F13+F18+F33+F39+F43+F55</f>
        <v>791159.2</v>
      </c>
      <c r="G12" s="12">
        <f>G13+G18+G33+G39+G43+G55</f>
        <v>791159.2</v>
      </c>
      <c r="H12" s="12"/>
      <c r="I12" s="12"/>
      <c r="J12" s="12"/>
      <c r="K12" s="12">
        <f>K13+K18+K33+K39+K43+K55</f>
        <v>279140</v>
      </c>
      <c r="L12" s="12">
        <f>K12</f>
        <v>279140</v>
      </c>
      <c r="M12" s="12"/>
      <c r="N12" s="12"/>
      <c r="O12" s="12"/>
      <c r="P12" s="12">
        <f>P13+P18+P33+P39+P43+P55</f>
        <v>349999.9</v>
      </c>
      <c r="Q12" s="13">
        <f>P12</f>
        <v>349999.9</v>
      </c>
      <c r="R12" s="13"/>
      <c r="S12" s="13"/>
      <c r="T12" s="13"/>
      <c r="U12" s="14"/>
      <c r="V12" s="5" t="s">
        <v>24</v>
      </c>
      <c r="W12" s="13">
        <f>G12-L12-Q12</f>
        <v>162019.29999999993</v>
      </c>
      <c r="X12" s="13">
        <f>(Q12+L12)*100/G12</f>
        <v>79.521277133603462</v>
      </c>
      <c r="Y12" s="15">
        <f>Q12+L12</f>
        <v>629139.9</v>
      </c>
    </row>
    <row r="13" spans="1:25" s="19" customFormat="1" ht="47.25" customHeight="1" x14ac:dyDescent="0.25">
      <c r="A13" s="11" t="s">
        <v>25</v>
      </c>
      <c r="B13" s="16" t="s">
        <v>26</v>
      </c>
      <c r="C13" s="17"/>
      <c r="D13" s="12">
        <f t="shared" ref="D13:S13" si="0">D14</f>
        <v>257512</v>
      </c>
      <c r="E13" s="12">
        <f t="shared" si="0"/>
        <v>257512</v>
      </c>
      <c r="F13" s="12">
        <f t="shared" si="0"/>
        <v>257512</v>
      </c>
      <c r="G13" s="12">
        <f t="shared" si="0"/>
        <v>257512</v>
      </c>
      <c r="H13" s="12"/>
      <c r="I13" s="12"/>
      <c r="J13" s="12"/>
      <c r="K13" s="12">
        <f t="shared" si="0"/>
        <v>32935</v>
      </c>
      <c r="L13" s="12">
        <f t="shared" si="0"/>
        <v>32935</v>
      </c>
      <c r="M13" s="12">
        <f t="shared" si="0"/>
        <v>0</v>
      </c>
      <c r="N13" s="12">
        <f t="shared" si="0"/>
        <v>0</v>
      </c>
      <c r="O13" s="12">
        <f t="shared" si="0"/>
        <v>0</v>
      </c>
      <c r="P13" s="12">
        <f t="shared" si="0"/>
        <v>162055</v>
      </c>
      <c r="Q13" s="12">
        <f t="shared" si="0"/>
        <v>162055</v>
      </c>
      <c r="R13" s="12">
        <f t="shared" si="0"/>
        <v>0</v>
      </c>
      <c r="S13" s="12">
        <f t="shared" si="0"/>
        <v>0</v>
      </c>
      <c r="T13" s="13"/>
      <c r="U13" s="18"/>
      <c r="V13" s="5"/>
      <c r="W13" s="12">
        <f t="shared" ref="W13:W74" si="1">G13-L13-Q13</f>
        <v>62522</v>
      </c>
      <c r="X13" s="12">
        <f t="shared" ref="X13:X73" si="2">(Q13+L13)*100/G13</f>
        <v>75.720743111000658</v>
      </c>
    </row>
    <row r="14" spans="1:25" s="15" customFormat="1" ht="37.5" customHeight="1" x14ac:dyDescent="0.25">
      <c r="A14" s="11" t="s">
        <v>27</v>
      </c>
      <c r="B14" s="17" t="s">
        <v>28</v>
      </c>
      <c r="C14" s="17"/>
      <c r="D14" s="12">
        <f>SUM(D15:D17)</f>
        <v>257512</v>
      </c>
      <c r="E14" s="12">
        <f>SUM(E15:E17)</f>
        <v>257512</v>
      </c>
      <c r="F14" s="12">
        <f>SUM(F15:F17)</f>
        <v>257512</v>
      </c>
      <c r="G14" s="12">
        <f>SUM(G15:G17)</f>
        <v>257512</v>
      </c>
      <c r="H14" s="12"/>
      <c r="I14" s="12"/>
      <c r="J14" s="12"/>
      <c r="K14" s="12">
        <f t="shared" ref="K14:T14" si="3">SUM(K15:K17)</f>
        <v>32935</v>
      </c>
      <c r="L14" s="12">
        <f t="shared" ref="L14:L74" si="4">K14</f>
        <v>32935</v>
      </c>
      <c r="M14" s="12"/>
      <c r="N14" s="12"/>
      <c r="O14" s="12"/>
      <c r="P14" s="12">
        <f t="shared" si="3"/>
        <v>162055</v>
      </c>
      <c r="Q14" s="12">
        <f t="shared" si="3"/>
        <v>162055</v>
      </c>
      <c r="R14" s="12">
        <f t="shared" si="3"/>
        <v>0</v>
      </c>
      <c r="S14" s="12">
        <f t="shared" si="3"/>
        <v>0</v>
      </c>
      <c r="T14" s="12">
        <f t="shared" si="3"/>
        <v>0</v>
      </c>
      <c r="U14" s="18"/>
      <c r="V14" s="5"/>
      <c r="W14" s="12">
        <f t="shared" si="1"/>
        <v>62522</v>
      </c>
      <c r="X14" s="12">
        <f t="shared" si="2"/>
        <v>75.720743111000658</v>
      </c>
      <c r="Y14" s="19"/>
    </row>
    <row r="15" spans="1:25" s="27" customFormat="1" ht="60.75" customHeight="1" x14ac:dyDescent="0.25">
      <c r="A15" s="20">
        <v>1</v>
      </c>
      <c r="B15" s="21" t="s">
        <v>29</v>
      </c>
      <c r="C15" s="20" t="s">
        <v>30</v>
      </c>
      <c r="D15" s="22">
        <f>E15</f>
        <v>87790</v>
      </c>
      <c r="E15" s="22">
        <v>87790</v>
      </c>
      <c r="F15" s="22">
        <f>G15</f>
        <v>87790</v>
      </c>
      <c r="G15" s="22">
        <v>87790</v>
      </c>
      <c r="H15" s="22"/>
      <c r="I15" s="22"/>
      <c r="J15" s="22"/>
      <c r="K15" s="22">
        <v>27735</v>
      </c>
      <c r="L15" s="23">
        <f t="shared" si="4"/>
        <v>27735</v>
      </c>
      <c r="M15" s="22"/>
      <c r="N15" s="22"/>
      <c r="O15" s="22"/>
      <c r="P15" s="22">
        <f>60055-8000</f>
        <v>52055</v>
      </c>
      <c r="Q15" s="24">
        <f>P15</f>
        <v>52055</v>
      </c>
      <c r="R15" s="25"/>
      <c r="S15" s="25"/>
      <c r="T15" s="25"/>
      <c r="U15" s="26"/>
      <c r="V15" s="3">
        <f t="shared" ref="V15:V74" si="5">E15-K15-P15</f>
        <v>8000</v>
      </c>
      <c r="W15" s="24">
        <f t="shared" si="1"/>
        <v>8000</v>
      </c>
      <c r="X15" s="24">
        <f t="shared" si="2"/>
        <v>90.887344800091128</v>
      </c>
      <c r="Y15" s="19"/>
    </row>
    <row r="16" spans="1:25" s="27" customFormat="1" ht="72.75" customHeight="1" x14ac:dyDescent="0.25">
      <c r="A16" s="20">
        <v>2</v>
      </c>
      <c r="B16" s="21" t="s">
        <v>31</v>
      </c>
      <c r="C16" s="20" t="s">
        <v>32</v>
      </c>
      <c r="D16" s="22">
        <f>E16</f>
        <v>165216</v>
      </c>
      <c r="E16" s="22">
        <v>165216</v>
      </c>
      <c r="F16" s="22">
        <f>G16</f>
        <v>165216</v>
      </c>
      <c r="G16" s="22">
        <v>165216</v>
      </c>
      <c r="H16" s="22"/>
      <c r="I16" s="22"/>
      <c r="J16" s="22"/>
      <c r="K16" s="22">
        <v>5000</v>
      </c>
      <c r="L16" s="23">
        <f t="shared" si="4"/>
        <v>5000</v>
      </c>
      <c r="M16" s="22"/>
      <c r="N16" s="22"/>
      <c r="O16" s="22"/>
      <c r="P16" s="22">
        <f>Q16</f>
        <v>110000</v>
      </c>
      <c r="Q16" s="24">
        <v>110000</v>
      </c>
      <c r="R16" s="25"/>
      <c r="S16" s="25"/>
      <c r="T16" s="25"/>
      <c r="U16" s="26"/>
      <c r="V16" s="3">
        <f t="shared" si="5"/>
        <v>50216</v>
      </c>
      <c r="W16" s="24">
        <f t="shared" si="1"/>
        <v>50216</v>
      </c>
      <c r="X16" s="24">
        <f t="shared" si="2"/>
        <v>69.605849312415259</v>
      </c>
      <c r="Y16" s="19"/>
    </row>
    <row r="17" spans="1:25" s="29" customFormat="1" ht="60.75" customHeight="1" x14ac:dyDescent="0.25">
      <c r="A17" s="20">
        <v>3</v>
      </c>
      <c r="B17" s="21" t="s">
        <v>33</v>
      </c>
      <c r="C17" s="28"/>
      <c r="D17" s="22">
        <f>E17</f>
        <v>4506</v>
      </c>
      <c r="E17" s="22">
        <v>4506</v>
      </c>
      <c r="F17" s="22">
        <f>G17</f>
        <v>4506</v>
      </c>
      <c r="G17" s="22">
        <v>4506</v>
      </c>
      <c r="H17" s="22"/>
      <c r="I17" s="22"/>
      <c r="J17" s="22"/>
      <c r="K17" s="22">
        <v>200</v>
      </c>
      <c r="L17" s="23">
        <f t="shared" si="4"/>
        <v>200</v>
      </c>
      <c r="M17" s="22"/>
      <c r="N17" s="22"/>
      <c r="O17" s="22"/>
      <c r="P17" s="22"/>
      <c r="Q17" s="24"/>
      <c r="R17" s="25"/>
      <c r="S17" s="25"/>
      <c r="T17" s="25"/>
      <c r="U17" s="26" t="s">
        <v>34</v>
      </c>
      <c r="V17" s="3">
        <f t="shared" si="5"/>
        <v>4306</v>
      </c>
      <c r="W17" s="24">
        <f t="shared" si="1"/>
        <v>4306</v>
      </c>
      <c r="X17" s="24">
        <f t="shared" si="2"/>
        <v>4.4385264092321348</v>
      </c>
      <c r="Y17" s="19"/>
    </row>
    <row r="18" spans="1:25" s="30" customFormat="1" ht="47.25" customHeight="1" x14ac:dyDescent="0.25">
      <c r="A18" s="11" t="s">
        <v>35</v>
      </c>
      <c r="B18" s="16" t="s">
        <v>36</v>
      </c>
      <c r="C18" s="17"/>
      <c r="D18" s="12">
        <f>D19</f>
        <v>177292.2</v>
      </c>
      <c r="E18" s="12">
        <f t="shared" ref="E18:Q18" si="6">E19</f>
        <v>177292.2</v>
      </c>
      <c r="F18" s="12">
        <f t="shared" si="6"/>
        <v>177292.2</v>
      </c>
      <c r="G18" s="12">
        <f t="shared" si="6"/>
        <v>177292.2</v>
      </c>
      <c r="H18" s="12"/>
      <c r="I18" s="12"/>
      <c r="J18" s="12"/>
      <c r="K18" s="12">
        <f t="shared" si="6"/>
        <v>82751.8</v>
      </c>
      <c r="L18" s="12">
        <f t="shared" si="6"/>
        <v>82751.8</v>
      </c>
      <c r="M18" s="12"/>
      <c r="N18" s="12"/>
      <c r="O18" s="12"/>
      <c r="P18" s="12">
        <f t="shared" si="6"/>
        <v>13023.400000000001</v>
      </c>
      <c r="Q18" s="12">
        <f t="shared" si="6"/>
        <v>13023.400000000001</v>
      </c>
      <c r="R18" s="13"/>
      <c r="S18" s="13"/>
      <c r="T18" s="13"/>
      <c r="U18" s="18"/>
      <c r="V18" s="3">
        <f t="shared" si="5"/>
        <v>81517</v>
      </c>
      <c r="W18" s="12">
        <f t="shared" si="1"/>
        <v>81517</v>
      </c>
      <c r="X18" s="12">
        <f t="shared" si="2"/>
        <v>54.02110188716707</v>
      </c>
      <c r="Y18" s="19"/>
    </row>
    <row r="19" spans="1:25" ht="49.5" customHeight="1" x14ac:dyDescent="0.25">
      <c r="A19" s="31" t="s">
        <v>37</v>
      </c>
      <c r="B19" s="16" t="s">
        <v>38</v>
      </c>
      <c r="C19" s="28"/>
      <c r="D19" s="12">
        <f>SUM(D20:D32)</f>
        <v>177292.2</v>
      </c>
      <c r="E19" s="12">
        <f>SUM(E20:E32)</f>
        <v>177292.2</v>
      </c>
      <c r="F19" s="12">
        <f>SUM(F20:F32)</f>
        <v>177292.2</v>
      </c>
      <c r="G19" s="12">
        <f>SUM(G20:G32)</f>
        <v>177292.2</v>
      </c>
      <c r="H19" s="12"/>
      <c r="I19" s="12"/>
      <c r="J19" s="12"/>
      <c r="K19" s="12">
        <f>SUM(K20:K32)</f>
        <v>82751.8</v>
      </c>
      <c r="L19" s="12">
        <f t="shared" si="4"/>
        <v>82751.8</v>
      </c>
      <c r="M19" s="12"/>
      <c r="N19" s="12"/>
      <c r="O19" s="12"/>
      <c r="P19" s="12">
        <f>SUM(P20:P32)</f>
        <v>13023.400000000001</v>
      </c>
      <c r="Q19" s="13">
        <f>P19</f>
        <v>13023.400000000001</v>
      </c>
      <c r="R19" s="13"/>
      <c r="S19" s="13"/>
      <c r="T19" s="13"/>
      <c r="U19" s="26"/>
      <c r="V19" s="3">
        <f t="shared" si="5"/>
        <v>81517</v>
      </c>
      <c r="W19" s="13">
        <f t="shared" si="1"/>
        <v>81517</v>
      </c>
      <c r="X19" s="13">
        <f t="shared" si="2"/>
        <v>54.02110188716707</v>
      </c>
      <c r="Y19" s="19"/>
    </row>
    <row r="20" spans="1:25" ht="104.25" customHeight="1" x14ac:dyDescent="0.25">
      <c r="A20" s="32">
        <v>1</v>
      </c>
      <c r="B20" s="21" t="s">
        <v>39</v>
      </c>
      <c r="C20" s="20" t="s">
        <v>40</v>
      </c>
      <c r="D20" s="22">
        <f>E20</f>
        <v>73000</v>
      </c>
      <c r="E20" s="22">
        <v>73000</v>
      </c>
      <c r="F20" s="22">
        <f>G20</f>
        <v>73000</v>
      </c>
      <c r="G20" s="22">
        <v>73000</v>
      </c>
      <c r="H20" s="22"/>
      <c r="I20" s="22"/>
      <c r="J20" s="22"/>
      <c r="K20" s="22">
        <v>56323</v>
      </c>
      <c r="L20" s="23">
        <f t="shared" si="4"/>
        <v>56323</v>
      </c>
      <c r="M20" s="22"/>
      <c r="N20" s="22"/>
      <c r="O20" s="22"/>
      <c r="P20" s="22">
        <f>Q20</f>
        <v>11516</v>
      </c>
      <c r="Q20" s="24">
        <v>11516</v>
      </c>
      <c r="R20" s="25"/>
      <c r="S20" s="25"/>
      <c r="T20" s="25"/>
      <c r="U20" s="33" t="s">
        <v>41</v>
      </c>
      <c r="V20" s="3">
        <f t="shared" si="5"/>
        <v>5161</v>
      </c>
      <c r="W20" s="24">
        <f t="shared" si="1"/>
        <v>5161</v>
      </c>
      <c r="X20" s="24">
        <f t="shared" si="2"/>
        <v>92.930136986301363</v>
      </c>
      <c r="Y20" s="19"/>
    </row>
    <row r="21" spans="1:25" ht="53.25" customHeight="1" x14ac:dyDescent="0.25">
      <c r="A21" s="32">
        <v>2</v>
      </c>
      <c r="B21" s="21" t="s">
        <v>42</v>
      </c>
      <c r="C21" s="20" t="s">
        <v>43</v>
      </c>
      <c r="D21" s="22">
        <f>E21</f>
        <v>2200</v>
      </c>
      <c r="E21" s="22">
        <v>2200</v>
      </c>
      <c r="F21" s="22">
        <f>G21</f>
        <v>2200</v>
      </c>
      <c r="G21" s="22">
        <v>2200</v>
      </c>
      <c r="H21" s="22"/>
      <c r="I21" s="22"/>
      <c r="J21" s="22"/>
      <c r="K21" s="22">
        <v>2107</v>
      </c>
      <c r="L21" s="23">
        <f t="shared" si="4"/>
        <v>2107</v>
      </c>
      <c r="M21" s="22"/>
      <c r="N21" s="22"/>
      <c r="O21" s="22"/>
      <c r="P21" s="22">
        <f t="shared" ref="P21:P32" si="7">Q21</f>
        <v>17</v>
      </c>
      <c r="Q21" s="24">
        <v>17</v>
      </c>
      <c r="R21" s="25"/>
      <c r="S21" s="25"/>
      <c r="T21" s="25"/>
      <c r="U21" s="33" t="s">
        <v>41</v>
      </c>
      <c r="V21" s="3">
        <f t="shared" si="5"/>
        <v>76</v>
      </c>
      <c r="W21" s="24">
        <f t="shared" si="1"/>
        <v>76</v>
      </c>
      <c r="X21" s="24">
        <f t="shared" si="2"/>
        <v>96.545454545454547</v>
      </c>
      <c r="Y21" s="19"/>
    </row>
    <row r="22" spans="1:25" ht="75.75" customHeight="1" x14ac:dyDescent="0.25">
      <c r="A22" s="32">
        <v>3</v>
      </c>
      <c r="B22" s="34" t="s">
        <v>44</v>
      </c>
      <c r="C22" s="20" t="s">
        <v>45</v>
      </c>
      <c r="D22" s="22">
        <f>E22</f>
        <v>7150</v>
      </c>
      <c r="E22" s="22">
        <v>7150</v>
      </c>
      <c r="F22" s="22">
        <v>7150</v>
      </c>
      <c r="G22" s="22">
        <v>7150</v>
      </c>
      <c r="H22" s="22"/>
      <c r="I22" s="22"/>
      <c r="J22" s="22"/>
      <c r="K22" s="22">
        <v>5854</v>
      </c>
      <c r="L22" s="23">
        <f t="shared" si="4"/>
        <v>5854</v>
      </c>
      <c r="M22" s="22"/>
      <c r="N22" s="22"/>
      <c r="O22" s="22"/>
      <c r="P22" s="22">
        <f t="shared" si="7"/>
        <v>740</v>
      </c>
      <c r="Q22" s="24">
        <v>740</v>
      </c>
      <c r="R22" s="25"/>
      <c r="S22" s="25"/>
      <c r="T22" s="25"/>
      <c r="U22" s="33" t="s">
        <v>46</v>
      </c>
      <c r="V22" s="3">
        <f t="shared" si="5"/>
        <v>556</v>
      </c>
      <c r="W22" s="24">
        <f t="shared" si="1"/>
        <v>556</v>
      </c>
      <c r="X22" s="24">
        <f t="shared" si="2"/>
        <v>92.223776223776227</v>
      </c>
      <c r="Y22" s="19"/>
    </row>
    <row r="23" spans="1:25" ht="44.25" customHeight="1" x14ac:dyDescent="0.25">
      <c r="A23" s="32">
        <v>4</v>
      </c>
      <c r="B23" s="21" t="s">
        <v>47</v>
      </c>
      <c r="C23" s="20" t="s">
        <v>48</v>
      </c>
      <c r="D23" s="22">
        <f>E23</f>
        <v>521.20000000000005</v>
      </c>
      <c r="E23" s="22">
        <v>521.20000000000005</v>
      </c>
      <c r="F23" s="22">
        <f>G23</f>
        <v>521.20000000000005</v>
      </c>
      <c r="G23" s="22">
        <v>521.20000000000005</v>
      </c>
      <c r="H23" s="22"/>
      <c r="I23" s="22"/>
      <c r="J23" s="22"/>
      <c r="K23" s="22">
        <v>516</v>
      </c>
      <c r="L23" s="23">
        <f t="shared" si="4"/>
        <v>516</v>
      </c>
      <c r="M23" s="22"/>
      <c r="N23" s="22"/>
      <c r="O23" s="22"/>
      <c r="P23" s="22">
        <f t="shared" si="7"/>
        <v>5.2000000000000455</v>
      </c>
      <c r="Q23" s="24">
        <v>5.2000000000000455</v>
      </c>
      <c r="R23" s="25"/>
      <c r="S23" s="25"/>
      <c r="T23" s="25"/>
      <c r="U23" s="26"/>
      <c r="V23" s="3">
        <f t="shared" si="5"/>
        <v>0</v>
      </c>
      <c r="W23" s="24">
        <f t="shared" si="1"/>
        <v>0</v>
      </c>
      <c r="X23" s="24">
        <f t="shared" si="2"/>
        <v>100</v>
      </c>
      <c r="Y23" s="19"/>
    </row>
    <row r="24" spans="1:25" ht="44.25" customHeight="1" x14ac:dyDescent="0.25">
      <c r="A24" s="32">
        <v>5</v>
      </c>
      <c r="B24" s="21" t="s">
        <v>49</v>
      </c>
      <c r="C24" s="20" t="s">
        <v>50</v>
      </c>
      <c r="D24" s="22">
        <f>E24</f>
        <v>250</v>
      </c>
      <c r="E24" s="22">
        <v>250</v>
      </c>
      <c r="F24" s="22">
        <f>G24</f>
        <v>250</v>
      </c>
      <c r="G24" s="22">
        <v>250</v>
      </c>
      <c r="H24" s="22"/>
      <c r="I24" s="22"/>
      <c r="J24" s="22"/>
      <c r="K24" s="22">
        <v>171</v>
      </c>
      <c r="L24" s="23">
        <f t="shared" si="4"/>
        <v>171</v>
      </c>
      <c r="M24" s="22"/>
      <c r="N24" s="22"/>
      <c r="O24" s="22"/>
      <c r="P24" s="22">
        <f t="shared" si="7"/>
        <v>2</v>
      </c>
      <c r="Q24" s="24">
        <v>2</v>
      </c>
      <c r="R24" s="25"/>
      <c r="S24" s="25"/>
      <c r="T24" s="25"/>
      <c r="U24" s="33" t="s">
        <v>51</v>
      </c>
      <c r="V24" s="3">
        <f t="shared" si="5"/>
        <v>77</v>
      </c>
      <c r="W24" s="24">
        <f t="shared" si="1"/>
        <v>77</v>
      </c>
      <c r="X24" s="24">
        <f t="shared" si="2"/>
        <v>69.2</v>
      </c>
      <c r="Y24" s="19"/>
    </row>
    <row r="25" spans="1:25" ht="60.75" customHeight="1" x14ac:dyDescent="0.25">
      <c r="A25" s="32">
        <v>6</v>
      </c>
      <c r="B25" s="21" t="s">
        <v>52</v>
      </c>
      <c r="C25" s="20" t="s">
        <v>53</v>
      </c>
      <c r="D25" s="22">
        <v>610</v>
      </c>
      <c r="E25" s="22">
        <v>610</v>
      </c>
      <c r="F25" s="22">
        <v>610</v>
      </c>
      <c r="G25" s="22">
        <v>610</v>
      </c>
      <c r="H25" s="22"/>
      <c r="I25" s="22"/>
      <c r="J25" s="22"/>
      <c r="K25" s="22">
        <v>536</v>
      </c>
      <c r="L25" s="23">
        <f t="shared" si="4"/>
        <v>536</v>
      </c>
      <c r="M25" s="22"/>
      <c r="N25" s="22"/>
      <c r="O25" s="22"/>
      <c r="P25" s="22">
        <f t="shared" si="7"/>
        <v>16</v>
      </c>
      <c r="Q25" s="24">
        <v>16</v>
      </c>
      <c r="R25" s="25"/>
      <c r="S25" s="25"/>
      <c r="T25" s="25"/>
      <c r="U25" s="33" t="s">
        <v>46</v>
      </c>
      <c r="V25" s="3">
        <f t="shared" si="5"/>
        <v>58</v>
      </c>
      <c r="W25" s="24">
        <f t="shared" si="1"/>
        <v>58</v>
      </c>
      <c r="X25" s="24">
        <f t="shared" si="2"/>
        <v>90.491803278688522</v>
      </c>
      <c r="Y25" s="19"/>
    </row>
    <row r="26" spans="1:25" ht="66" customHeight="1" x14ac:dyDescent="0.25">
      <c r="A26" s="32">
        <v>7</v>
      </c>
      <c r="B26" s="21" t="s">
        <v>54</v>
      </c>
      <c r="C26" s="20" t="s">
        <v>55</v>
      </c>
      <c r="D26" s="22">
        <v>1300</v>
      </c>
      <c r="E26" s="22">
        <v>1300</v>
      </c>
      <c r="F26" s="22">
        <v>1300</v>
      </c>
      <c r="G26" s="22">
        <v>1300</v>
      </c>
      <c r="H26" s="22"/>
      <c r="I26" s="22"/>
      <c r="J26" s="22"/>
      <c r="K26" s="22">
        <v>1159</v>
      </c>
      <c r="L26" s="23">
        <f t="shared" si="4"/>
        <v>1159</v>
      </c>
      <c r="M26" s="22"/>
      <c r="N26" s="22"/>
      <c r="O26" s="22"/>
      <c r="P26" s="22">
        <f t="shared" si="7"/>
        <v>24</v>
      </c>
      <c r="Q26" s="24">
        <v>24</v>
      </c>
      <c r="R26" s="25"/>
      <c r="S26" s="25"/>
      <c r="T26" s="25"/>
      <c r="U26" s="33" t="s">
        <v>46</v>
      </c>
      <c r="V26" s="3">
        <f t="shared" si="5"/>
        <v>117</v>
      </c>
      <c r="W26" s="24">
        <f t="shared" si="1"/>
        <v>117</v>
      </c>
      <c r="X26" s="24">
        <f t="shared" si="2"/>
        <v>91</v>
      </c>
      <c r="Y26" s="19"/>
    </row>
    <row r="27" spans="1:25" ht="44.25" customHeight="1" x14ac:dyDescent="0.25">
      <c r="A27" s="32">
        <v>8</v>
      </c>
      <c r="B27" s="21" t="s">
        <v>56</v>
      </c>
      <c r="C27" s="20" t="s">
        <v>57</v>
      </c>
      <c r="D27" s="22">
        <f>E27</f>
        <v>2549</v>
      </c>
      <c r="E27" s="22">
        <v>2549</v>
      </c>
      <c r="F27" s="22">
        <v>2549</v>
      </c>
      <c r="G27" s="22">
        <v>2549</v>
      </c>
      <c r="H27" s="22"/>
      <c r="I27" s="22"/>
      <c r="J27" s="22"/>
      <c r="K27" s="22">
        <v>2497</v>
      </c>
      <c r="L27" s="23">
        <f t="shared" si="4"/>
        <v>2497</v>
      </c>
      <c r="M27" s="22"/>
      <c r="N27" s="22"/>
      <c r="O27" s="22"/>
      <c r="P27" s="22">
        <f t="shared" si="7"/>
        <v>52</v>
      </c>
      <c r="Q27" s="24">
        <v>52</v>
      </c>
      <c r="R27" s="25"/>
      <c r="S27" s="25"/>
      <c r="T27" s="25"/>
      <c r="U27" s="33" t="s">
        <v>51</v>
      </c>
      <c r="V27" s="3">
        <f t="shared" si="5"/>
        <v>0</v>
      </c>
      <c r="W27" s="24">
        <f t="shared" si="1"/>
        <v>0</v>
      </c>
      <c r="X27" s="24">
        <f t="shared" si="2"/>
        <v>100</v>
      </c>
      <c r="Y27" s="19"/>
    </row>
    <row r="28" spans="1:25" ht="66" customHeight="1" x14ac:dyDescent="0.25">
      <c r="A28" s="32">
        <v>9</v>
      </c>
      <c r="B28" s="21" t="s">
        <v>58</v>
      </c>
      <c r="C28" s="20" t="s">
        <v>59</v>
      </c>
      <c r="D28" s="22">
        <v>2350</v>
      </c>
      <c r="E28" s="22">
        <v>2350</v>
      </c>
      <c r="F28" s="22">
        <v>2350</v>
      </c>
      <c r="G28" s="22">
        <v>2350</v>
      </c>
      <c r="H28" s="22"/>
      <c r="I28" s="22"/>
      <c r="J28" s="22"/>
      <c r="K28" s="22">
        <v>2322</v>
      </c>
      <c r="L28" s="23">
        <f t="shared" si="4"/>
        <v>2322</v>
      </c>
      <c r="M28" s="22"/>
      <c r="N28" s="22"/>
      <c r="O28" s="22"/>
      <c r="P28" s="22">
        <f t="shared" si="7"/>
        <v>17</v>
      </c>
      <c r="Q28" s="24">
        <v>17</v>
      </c>
      <c r="R28" s="25"/>
      <c r="S28" s="25"/>
      <c r="T28" s="25"/>
      <c r="U28" s="33" t="s">
        <v>46</v>
      </c>
      <c r="V28" s="3">
        <f t="shared" si="5"/>
        <v>11</v>
      </c>
      <c r="W28" s="24">
        <f t="shared" si="1"/>
        <v>11</v>
      </c>
      <c r="X28" s="24">
        <f t="shared" si="2"/>
        <v>99.531914893617028</v>
      </c>
      <c r="Y28" s="19"/>
    </row>
    <row r="29" spans="1:25" ht="44.25" customHeight="1" x14ac:dyDescent="0.25">
      <c r="A29" s="32">
        <v>10</v>
      </c>
      <c r="B29" s="21" t="s">
        <v>60</v>
      </c>
      <c r="C29" s="20" t="s">
        <v>61</v>
      </c>
      <c r="D29" s="22">
        <v>4185</v>
      </c>
      <c r="E29" s="22">
        <v>4185</v>
      </c>
      <c r="F29" s="22">
        <v>4185</v>
      </c>
      <c r="G29" s="22">
        <v>4185</v>
      </c>
      <c r="H29" s="22"/>
      <c r="I29" s="22"/>
      <c r="J29" s="22"/>
      <c r="K29" s="22">
        <v>3698</v>
      </c>
      <c r="L29" s="23">
        <f t="shared" si="4"/>
        <v>3698</v>
      </c>
      <c r="M29" s="22"/>
      <c r="N29" s="22"/>
      <c r="O29" s="22"/>
      <c r="P29" s="22">
        <f t="shared" si="7"/>
        <v>487</v>
      </c>
      <c r="Q29" s="24">
        <v>487</v>
      </c>
      <c r="R29" s="25"/>
      <c r="S29" s="25"/>
      <c r="T29" s="25"/>
      <c r="U29" s="33" t="s">
        <v>62</v>
      </c>
      <c r="V29" s="3">
        <f t="shared" si="5"/>
        <v>0</v>
      </c>
      <c r="W29" s="24">
        <f t="shared" si="1"/>
        <v>0</v>
      </c>
      <c r="X29" s="24">
        <f t="shared" si="2"/>
        <v>100</v>
      </c>
      <c r="Y29" s="19"/>
    </row>
    <row r="30" spans="1:25" ht="57" customHeight="1" x14ac:dyDescent="0.25">
      <c r="A30" s="32">
        <v>11</v>
      </c>
      <c r="B30" s="21" t="s">
        <v>63</v>
      </c>
      <c r="C30" s="20" t="s">
        <v>64</v>
      </c>
      <c r="D30" s="22">
        <v>4680</v>
      </c>
      <c r="E30" s="22">
        <v>4680</v>
      </c>
      <c r="F30" s="22">
        <v>4680</v>
      </c>
      <c r="G30" s="22">
        <v>4680</v>
      </c>
      <c r="H30" s="22"/>
      <c r="I30" s="22"/>
      <c r="J30" s="22"/>
      <c r="K30" s="22">
        <v>4485</v>
      </c>
      <c r="L30" s="23">
        <f t="shared" si="4"/>
        <v>4485</v>
      </c>
      <c r="M30" s="22"/>
      <c r="N30" s="22"/>
      <c r="O30" s="22"/>
      <c r="P30" s="22">
        <f t="shared" si="7"/>
        <v>95</v>
      </c>
      <c r="Q30" s="24">
        <v>95</v>
      </c>
      <c r="R30" s="25"/>
      <c r="S30" s="25"/>
      <c r="T30" s="25"/>
      <c r="U30" s="33" t="s">
        <v>46</v>
      </c>
      <c r="V30" s="3">
        <f t="shared" si="5"/>
        <v>100</v>
      </c>
      <c r="W30" s="24">
        <f t="shared" si="1"/>
        <v>100</v>
      </c>
      <c r="X30" s="24">
        <f t="shared" si="2"/>
        <v>97.863247863247864</v>
      </c>
      <c r="Y30" s="19"/>
    </row>
    <row r="31" spans="1:25" ht="62.25" customHeight="1" x14ac:dyDescent="0.25">
      <c r="A31" s="32">
        <v>12</v>
      </c>
      <c r="B31" s="34" t="s">
        <v>65</v>
      </c>
      <c r="C31" s="20" t="s">
        <v>66</v>
      </c>
      <c r="D31" s="22">
        <v>2340</v>
      </c>
      <c r="E31" s="22">
        <v>2340</v>
      </c>
      <c r="F31" s="22">
        <v>2340</v>
      </c>
      <c r="G31" s="22">
        <v>2340</v>
      </c>
      <c r="H31" s="22"/>
      <c r="I31" s="22"/>
      <c r="J31" s="22"/>
      <c r="K31" s="22">
        <v>2219.7999999999997</v>
      </c>
      <c r="L31" s="23">
        <f t="shared" si="4"/>
        <v>2219.7999999999997</v>
      </c>
      <c r="M31" s="22"/>
      <c r="N31" s="22"/>
      <c r="O31" s="22"/>
      <c r="P31" s="22">
        <f t="shared" si="7"/>
        <v>52.200000000000273</v>
      </c>
      <c r="Q31" s="24">
        <v>52.200000000000273</v>
      </c>
      <c r="R31" s="25"/>
      <c r="S31" s="25"/>
      <c r="T31" s="25"/>
      <c r="U31" s="33" t="s">
        <v>46</v>
      </c>
      <c r="V31" s="3">
        <f t="shared" si="5"/>
        <v>68</v>
      </c>
      <c r="W31" s="24">
        <f t="shared" si="1"/>
        <v>68</v>
      </c>
      <c r="X31" s="24">
        <f t="shared" si="2"/>
        <v>97.09401709401709</v>
      </c>
      <c r="Y31" s="19"/>
    </row>
    <row r="32" spans="1:25" s="27" customFormat="1" ht="64.5" customHeight="1" x14ac:dyDescent="0.25">
      <c r="A32" s="32">
        <v>13</v>
      </c>
      <c r="B32" s="34" t="s">
        <v>67</v>
      </c>
      <c r="C32" s="20"/>
      <c r="D32" s="22">
        <v>76157</v>
      </c>
      <c r="E32" s="22">
        <v>76157</v>
      </c>
      <c r="F32" s="22">
        <v>76157</v>
      </c>
      <c r="G32" s="22">
        <v>76157</v>
      </c>
      <c r="H32" s="22"/>
      <c r="I32" s="22"/>
      <c r="J32" s="22"/>
      <c r="K32" s="22">
        <v>864</v>
      </c>
      <c r="L32" s="23">
        <f t="shared" si="4"/>
        <v>864</v>
      </c>
      <c r="M32" s="22"/>
      <c r="N32" s="22"/>
      <c r="O32" s="22"/>
      <c r="P32" s="22">
        <f t="shared" si="7"/>
        <v>0</v>
      </c>
      <c r="Q32" s="24"/>
      <c r="R32" s="25"/>
      <c r="S32" s="25"/>
      <c r="T32" s="25"/>
      <c r="U32" s="26"/>
      <c r="V32" s="3">
        <f t="shared" si="5"/>
        <v>75293</v>
      </c>
      <c r="W32" s="24">
        <f t="shared" si="1"/>
        <v>75293</v>
      </c>
      <c r="X32" s="24">
        <f t="shared" si="2"/>
        <v>1.1344984702653729</v>
      </c>
      <c r="Y32" s="19"/>
    </row>
    <row r="33" spans="1:25" s="19" customFormat="1" ht="47.25" customHeight="1" x14ac:dyDescent="0.25">
      <c r="A33" s="11" t="s">
        <v>68</v>
      </c>
      <c r="B33" s="16" t="s">
        <v>69</v>
      </c>
      <c r="C33" s="17"/>
      <c r="D33" s="12">
        <f>D34</f>
        <v>16000</v>
      </c>
      <c r="E33" s="12">
        <f>E34</f>
        <v>16000</v>
      </c>
      <c r="F33" s="12">
        <f>F34</f>
        <v>16000</v>
      </c>
      <c r="G33" s="12">
        <f>G34</f>
        <v>16000</v>
      </c>
      <c r="H33" s="12"/>
      <c r="I33" s="12"/>
      <c r="J33" s="12"/>
      <c r="K33" s="12">
        <f t="shared" ref="K33:Q33" si="8">+K34</f>
        <v>10680</v>
      </c>
      <c r="L33" s="12">
        <f t="shared" si="8"/>
        <v>10680</v>
      </c>
      <c r="M33" s="12"/>
      <c r="N33" s="12"/>
      <c r="O33" s="12"/>
      <c r="P33" s="12">
        <f t="shared" si="8"/>
        <v>5320</v>
      </c>
      <c r="Q33" s="12">
        <f t="shared" si="8"/>
        <v>5320</v>
      </c>
      <c r="R33" s="13"/>
      <c r="S33" s="13"/>
      <c r="T33" s="13"/>
      <c r="U33" s="18"/>
      <c r="V33" s="3">
        <f t="shared" si="5"/>
        <v>0</v>
      </c>
      <c r="W33" s="12">
        <f t="shared" si="1"/>
        <v>0</v>
      </c>
      <c r="X33" s="12">
        <f t="shared" si="2"/>
        <v>100</v>
      </c>
    </row>
    <row r="34" spans="1:25" s="15" customFormat="1" ht="38.25" customHeight="1" x14ac:dyDescent="0.25">
      <c r="A34" s="31" t="s">
        <v>37</v>
      </c>
      <c r="B34" s="16" t="s">
        <v>28</v>
      </c>
      <c r="C34" s="17"/>
      <c r="D34" s="12">
        <f>SUM(D35:D38)</f>
        <v>16000</v>
      </c>
      <c r="E34" s="12">
        <f>SUM(E35:E38)</f>
        <v>16000</v>
      </c>
      <c r="F34" s="12">
        <f>SUM(F35:F38)</f>
        <v>16000</v>
      </c>
      <c r="G34" s="12">
        <f>SUM(G35:G38)</f>
        <v>16000</v>
      </c>
      <c r="H34" s="12"/>
      <c r="I34" s="12"/>
      <c r="J34" s="12"/>
      <c r="K34" s="12">
        <f t="shared" ref="K34:Q34" si="9">SUM(K35:K38)</f>
        <v>10680</v>
      </c>
      <c r="L34" s="12">
        <f t="shared" si="4"/>
        <v>10680</v>
      </c>
      <c r="M34" s="12"/>
      <c r="N34" s="12"/>
      <c r="O34" s="12"/>
      <c r="P34" s="12">
        <f t="shared" si="9"/>
        <v>5320</v>
      </c>
      <c r="Q34" s="12">
        <f t="shared" si="9"/>
        <v>5320</v>
      </c>
      <c r="R34" s="13"/>
      <c r="S34" s="13"/>
      <c r="T34" s="13"/>
      <c r="U34" s="18"/>
      <c r="V34" s="3">
        <f t="shared" si="5"/>
        <v>0</v>
      </c>
      <c r="W34" s="12">
        <f t="shared" si="1"/>
        <v>0</v>
      </c>
      <c r="X34" s="12">
        <f t="shared" si="2"/>
        <v>100</v>
      </c>
      <c r="Y34" s="19"/>
    </row>
    <row r="35" spans="1:25" s="37" customFormat="1" ht="64.5" customHeight="1" x14ac:dyDescent="0.25">
      <c r="A35" s="35">
        <v>1</v>
      </c>
      <c r="B35" s="36" t="s">
        <v>70</v>
      </c>
      <c r="C35" s="20" t="s">
        <v>71</v>
      </c>
      <c r="D35" s="22">
        <f>E35</f>
        <v>6200</v>
      </c>
      <c r="E35" s="22">
        <v>6200</v>
      </c>
      <c r="F35" s="22">
        <f>G35</f>
        <v>6200</v>
      </c>
      <c r="G35" s="22">
        <v>6200</v>
      </c>
      <c r="H35" s="22"/>
      <c r="I35" s="22"/>
      <c r="J35" s="22"/>
      <c r="K35" s="22">
        <v>1860</v>
      </c>
      <c r="L35" s="23">
        <f t="shared" si="4"/>
        <v>1860</v>
      </c>
      <c r="M35" s="22"/>
      <c r="N35" s="22"/>
      <c r="O35" s="22"/>
      <c r="P35" s="22">
        <v>4340</v>
      </c>
      <c r="Q35" s="24">
        <f t="shared" ref="Q35:Q40" si="10">P35</f>
        <v>4340</v>
      </c>
      <c r="R35" s="25"/>
      <c r="S35" s="25"/>
      <c r="T35" s="25"/>
      <c r="U35" s="33" t="s">
        <v>41</v>
      </c>
      <c r="V35" s="3">
        <f t="shared" si="5"/>
        <v>0</v>
      </c>
      <c r="W35" s="24">
        <f t="shared" si="1"/>
        <v>0</v>
      </c>
      <c r="X35" s="24">
        <f t="shared" si="2"/>
        <v>100</v>
      </c>
      <c r="Y35" s="19"/>
    </row>
    <row r="36" spans="1:25" s="37" customFormat="1" ht="57" customHeight="1" x14ac:dyDescent="0.25">
      <c r="A36" s="35">
        <v>2</v>
      </c>
      <c r="B36" s="36" t="s">
        <v>72</v>
      </c>
      <c r="C36" s="20" t="s">
        <v>73</v>
      </c>
      <c r="D36" s="22">
        <f>E36</f>
        <v>4200</v>
      </c>
      <c r="E36" s="22">
        <v>4200</v>
      </c>
      <c r="F36" s="22">
        <f>G36</f>
        <v>4200</v>
      </c>
      <c r="G36" s="22">
        <v>4200</v>
      </c>
      <c r="H36" s="22"/>
      <c r="I36" s="22"/>
      <c r="J36" s="22"/>
      <c r="K36" s="22">
        <v>3780</v>
      </c>
      <c r="L36" s="23">
        <f t="shared" si="4"/>
        <v>3780</v>
      </c>
      <c r="M36" s="22"/>
      <c r="N36" s="22"/>
      <c r="O36" s="22"/>
      <c r="P36" s="22">
        <v>420</v>
      </c>
      <c r="Q36" s="24">
        <f t="shared" si="10"/>
        <v>420</v>
      </c>
      <c r="R36" s="25"/>
      <c r="S36" s="25"/>
      <c r="T36" s="25"/>
      <c r="U36" s="33" t="s">
        <v>41</v>
      </c>
      <c r="V36" s="3">
        <f t="shared" si="5"/>
        <v>0</v>
      </c>
      <c r="W36" s="24">
        <f t="shared" si="1"/>
        <v>0</v>
      </c>
      <c r="X36" s="24">
        <f t="shared" si="2"/>
        <v>100</v>
      </c>
      <c r="Y36" s="19"/>
    </row>
    <row r="37" spans="1:25" s="37" customFormat="1" ht="54" customHeight="1" x14ac:dyDescent="0.25">
      <c r="A37" s="35">
        <v>3</v>
      </c>
      <c r="B37" s="36" t="s">
        <v>74</v>
      </c>
      <c r="C37" s="20" t="s">
        <v>75</v>
      </c>
      <c r="D37" s="22">
        <f>E37</f>
        <v>3400</v>
      </c>
      <c r="E37" s="22">
        <v>3400</v>
      </c>
      <c r="F37" s="22">
        <f>G37</f>
        <v>3400</v>
      </c>
      <c r="G37" s="22">
        <v>3400</v>
      </c>
      <c r="H37" s="22"/>
      <c r="I37" s="22"/>
      <c r="J37" s="22"/>
      <c r="K37" s="22">
        <v>3060</v>
      </c>
      <c r="L37" s="23">
        <f t="shared" si="4"/>
        <v>3060</v>
      </c>
      <c r="M37" s="22"/>
      <c r="N37" s="22"/>
      <c r="O37" s="22"/>
      <c r="P37" s="22">
        <v>340</v>
      </c>
      <c r="Q37" s="24">
        <f t="shared" si="10"/>
        <v>340</v>
      </c>
      <c r="R37" s="25"/>
      <c r="S37" s="25"/>
      <c r="T37" s="25"/>
      <c r="U37" s="33" t="s">
        <v>41</v>
      </c>
      <c r="V37" s="3">
        <f t="shared" si="5"/>
        <v>0</v>
      </c>
      <c r="W37" s="24">
        <f t="shared" si="1"/>
        <v>0</v>
      </c>
      <c r="X37" s="24">
        <f t="shared" si="2"/>
        <v>100</v>
      </c>
      <c r="Y37" s="19"/>
    </row>
    <row r="38" spans="1:25" s="37" customFormat="1" ht="68.25" customHeight="1" x14ac:dyDescent="0.25">
      <c r="A38" s="35">
        <v>5</v>
      </c>
      <c r="B38" s="36" t="s">
        <v>76</v>
      </c>
      <c r="C38" s="20" t="s">
        <v>77</v>
      </c>
      <c r="D38" s="22">
        <f>E38</f>
        <v>2200</v>
      </c>
      <c r="E38" s="22">
        <v>2200</v>
      </c>
      <c r="F38" s="22">
        <f>G38</f>
        <v>2200</v>
      </c>
      <c r="G38" s="22">
        <v>2200</v>
      </c>
      <c r="H38" s="22"/>
      <c r="I38" s="22"/>
      <c r="J38" s="22"/>
      <c r="K38" s="22">
        <v>1980</v>
      </c>
      <c r="L38" s="23">
        <f t="shared" si="4"/>
        <v>1980</v>
      </c>
      <c r="M38" s="22"/>
      <c r="N38" s="22"/>
      <c r="O38" s="22"/>
      <c r="P38" s="22">
        <v>220</v>
      </c>
      <c r="Q38" s="24">
        <f t="shared" si="10"/>
        <v>220</v>
      </c>
      <c r="R38" s="25"/>
      <c r="S38" s="25"/>
      <c r="T38" s="25"/>
      <c r="U38" s="33" t="s">
        <v>41</v>
      </c>
      <c r="V38" s="3">
        <f t="shared" si="5"/>
        <v>0</v>
      </c>
      <c r="W38" s="24">
        <f t="shared" si="1"/>
        <v>0</v>
      </c>
      <c r="X38" s="24">
        <f t="shared" si="2"/>
        <v>100</v>
      </c>
      <c r="Y38" s="19"/>
    </row>
    <row r="39" spans="1:25" s="19" customFormat="1" ht="47.25" customHeight="1" x14ac:dyDescent="0.25">
      <c r="A39" s="11" t="s">
        <v>78</v>
      </c>
      <c r="B39" s="16" t="s">
        <v>79</v>
      </c>
      <c r="C39" s="17"/>
      <c r="D39" s="12">
        <f>D40</f>
        <v>13731</v>
      </c>
      <c r="E39" s="12">
        <f>E40</f>
        <v>13731</v>
      </c>
      <c r="F39" s="12">
        <f>F40</f>
        <v>13731</v>
      </c>
      <c r="G39" s="12">
        <f>G40</f>
        <v>13731</v>
      </c>
      <c r="H39" s="12"/>
      <c r="I39" s="12"/>
      <c r="J39" s="12"/>
      <c r="K39" s="12">
        <f t="shared" ref="K39:P39" si="11">K40</f>
        <v>4958.8999999999996</v>
      </c>
      <c r="L39" s="12">
        <f t="shared" si="11"/>
        <v>4958.8999999999996</v>
      </c>
      <c r="M39" s="12"/>
      <c r="N39" s="12"/>
      <c r="O39" s="12"/>
      <c r="P39" s="12">
        <f t="shared" si="11"/>
        <v>8455</v>
      </c>
      <c r="Q39" s="13">
        <f t="shared" si="10"/>
        <v>8455</v>
      </c>
      <c r="R39" s="13"/>
      <c r="S39" s="13"/>
      <c r="T39" s="13"/>
      <c r="U39" s="18"/>
      <c r="V39" s="3">
        <f t="shared" si="5"/>
        <v>317.10000000000036</v>
      </c>
      <c r="W39" s="13">
        <f t="shared" si="1"/>
        <v>317.10000000000036</v>
      </c>
      <c r="X39" s="13">
        <f t="shared" si="2"/>
        <v>97.69062704828491</v>
      </c>
    </row>
    <row r="40" spans="1:25" s="15" customFormat="1" ht="45.75" customHeight="1" x14ac:dyDescent="0.25">
      <c r="A40" s="38" t="s">
        <v>80</v>
      </c>
      <c r="B40" s="16" t="s">
        <v>28</v>
      </c>
      <c r="C40" s="11"/>
      <c r="D40" s="12">
        <f>SUM(D41:D42)</f>
        <v>13731</v>
      </c>
      <c r="E40" s="12">
        <f>SUM(E41:E42)</f>
        <v>13731</v>
      </c>
      <c r="F40" s="12">
        <f>SUM(F41:F42)</f>
        <v>13731</v>
      </c>
      <c r="G40" s="12">
        <f>SUM(G41:G42)</f>
        <v>13731</v>
      </c>
      <c r="H40" s="12"/>
      <c r="I40" s="12"/>
      <c r="J40" s="12"/>
      <c r="K40" s="12">
        <f>SUM(K41:K42)</f>
        <v>4958.8999999999996</v>
      </c>
      <c r="L40" s="12">
        <f t="shared" si="4"/>
        <v>4958.8999999999996</v>
      </c>
      <c r="M40" s="12"/>
      <c r="N40" s="12"/>
      <c r="O40" s="12"/>
      <c r="P40" s="12">
        <f>SUM(P41:P42)</f>
        <v>8455</v>
      </c>
      <c r="Q40" s="13">
        <f t="shared" si="10"/>
        <v>8455</v>
      </c>
      <c r="R40" s="13"/>
      <c r="S40" s="13"/>
      <c r="T40" s="13"/>
      <c r="U40" s="18"/>
      <c r="V40" s="3">
        <f t="shared" si="5"/>
        <v>317.10000000000036</v>
      </c>
      <c r="W40" s="13">
        <f t="shared" si="1"/>
        <v>317.10000000000036</v>
      </c>
      <c r="X40" s="13">
        <f t="shared" si="2"/>
        <v>97.69062704828491</v>
      </c>
      <c r="Y40" s="19"/>
    </row>
    <row r="41" spans="1:25" s="37" customFormat="1" ht="42.75" customHeight="1" x14ac:dyDescent="0.25">
      <c r="A41" s="32">
        <v>1</v>
      </c>
      <c r="B41" s="39" t="s">
        <v>81</v>
      </c>
      <c r="C41" s="20" t="s">
        <v>82</v>
      </c>
      <c r="D41" s="22">
        <f>E41</f>
        <v>10570</v>
      </c>
      <c r="E41" s="22">
        <v>10570</v>
      </c>
      <c r="F41" s="22">
        <f>G41</f>
        <v>10570</v>
      </c>
      <c r="G41" s="22">
        <v>10570</v>
      </c>
      <c r="H41" s="22"/>
      <c r="I41" s="22"/>
      <c r="J41" s="22"/>
      <c r="K41" s="22">
        <v>2114</v>
      </c>
      <c r="L41" s="23">
        <f t="shared" si="4"/>
        <v>2114</v>
      </c>
      <c r="M41" s="22"/>
      <c r="N41" s="22"/>
      <c r="O41" s="22"/>
      <c r="P41" s="40">
        <v>8240</v>
      </c>
      <c r="Q41" s="24">
        <v>8161.5169999999998</v>
      </c>
      <c r="R41" s="41"/>
      <c r="S41" s="41"/>
      <c r="T41" s="41"/>
      <c r="U41" s="26" t="s">
        <v>83</v>
      </c>
      <c r="V41" s="3">
        <f t="shared" si="5"/>
        <v>216</v>
      </c>
      <c r="W41" s="24">
        <f t="shared" si="1"/>
        <v>294.48300000000017</v>
      </c>
      <c r="X41" s="24">
        <f t="shared" si="2"/>
        <v>97.213973509933766</v>
      </c>
      <c r="Y41" s="19"/>
    </row>
    <row r="42" spans="1:25" s="37" customFormat="1" ht="46.5" customHeight="1" x14ac:dyDescent="0.25">
      <c r="A42" s="32">
        <v>2</v>
      </c>
      <c r="B42" s="39" t="s">
        <v>84</v>
      </c>
      <c r="C42" s="20" t="s">
        <v>85</v>
      </c>
      <c r="D42" s="22">
        <f>E42</f>
        <v>3161</v>
      </c>
      <c r="E42" s="22">
        <v>3161</v>
      </c>
      <c r="F42" s="22">
        <f>G42</f>
        <v>3161</v>
      </c>
      <c r="G42" s="22">
        <f>3050+111</f>
        <v>3161</v>
      </c>
      <c r="H42" s="22"/>
      <c r="I42" s="22"/>
      <c r="J42" s="22"/>
      <c r="K42" s="22">
        <v>2844.9</v>
      </c>
      <c r="L42" s="23">
        <f t="shared" si="4"/>
        <v>2844.9</v>
      </c>
      <c r="M42" s="22"/>
      <c r="N42" s="22"/>
      <c r="O42" s="22"/>
      <c r="P42" s="22">
        <v>215</v>
      </c>
      <c r="Q42" s="24">
        <v>99.36600000000044</v>
      </c>
      <c r="R42" s="25"/>
      <c r="S42" s="25"/>
      <c r="T42" s="25"/>
      <c r="U42" s="26" t="s">
        <v>83</v>
      </c>
      <c r="V42" s="3">
        <f t="shared" si="5"/>
        <v>101.09999999999991</v>
      </c>
      <c r="W42" s="24">
        <f t="shared" si="1"/>
        <v>216.73399999999947</v>
      </c>
      <c r="X42" s="24">
        <f t="shared" si="2"/>
        <v>93.143498892755474</v>
      </c>
      <c r="Y42" s="19"/>
    </row>
    <row r="43" spans="1:25" s="30" customFormat="1" ht="47.25" customHeight="1" x14ac:dyDescent="0.25">
      <c r="A43" s="11" t="s">
        <v>86</v>
      </c>
      <c r="B43" s="16" t="s">
        <v>87</v>
      </c>
      <c r="C43" s="17"/>
      <c r="D43" s="12">
        <f>D44</f>
        <v>71491</v>
      </c>
      <c r="E43" s="12">
        <f t="shared" ref="E43:P43" si="12">E44</f>
        <v>71491</v>
      </c>
      <c r="F43" s="12">
        <f t="shared" si="12"/>
        <v>71491</v>
      </c>
      <c r="G43" s="12">
        <f t="shared" si="12"/>
        <v>71491</v>
      </c>
      <c r="H43" s="12"/>
      <c r="I43" s="12"/>
      <c r="J43" s="12"/>
      <c r="K43" s="12">
        <f t="shared" si="12"/>
        <v>40811</v>
      </c>
      <c r="L43" s="12">
        <f t="shared" si="12"/>
        <v>40811</v>
      </c>
      <c r="M43" s="12"/>
      <c r="N43" s="12"/>
      <c r="O43" s="12"/>
      <c r="P43" s="12">
        <f t="shared" si="12"/>
        <v>26866</v>
      </c>
      <c r="Q43" s="12">
        <f>Q44</f>
        <v>26866</v>
      </c>
      <c r="R43" s="13"/>
      <c r="S43" s="13"/>
      <c r="T43" s="13"/>
      <c r="U43" s="18"/>
      <c r="V43" s="3">
        <f t="shared" si="5"/>
        <v>3814</v>
      </c>
      <c r="W43" s="12">
        <f t="shared" si="1"/>
        <v>3814</v>
      </c>
      <c r="X43" s="12">
        <f t="shared" si="2"/>
        <v>94.665062735169457</v>
      </c>
      <c r="Y43" s="19"/>
    </row>
    <row r="44" spans="1:25" s="6" customFormat="1" ht="36" customHeight="1" x14ac:dyDescent="0.25">
      <c r="A44" s="31" t="s">
        <v>88</v>
      </c>
      <c r="B44" s="16" t="s">
        <v>28</v>
      </c>
      <c r="C44" s="11"/>
      <c r="D44" s="12">
        <f>SUM(D45:D54)</f>
        <v>71491</v>
      </c>
      <c r="E44" s="12">
        <f>SUM(E45:E54)</f>
        <v>71491</v>
      </c>
      <c r="F44" s="12">
        <f>SUM(F45:F54)</f>
        <v>71491</v>
      </c>
      <c r="G44" s="12">
        <f>SUM(G45:G54)</f>
        <v>71491</v>
      </c>
      <c r="H44" s="12"/>
      <c r="I44" s="12"/>
      <c r="J44" s="12"/>
      <c r="K44" s="12">
        <f>SUM(K45:K54)</f>
        <v>40811</v>
      </c>
      <c r="L44" s="12">
        <f t="shared" si="4"/>
        <v>40811</v>
      </c>
      <c r="M44" s="12"/>
      <c r="N44" s="12"/>
      <c r="O44" s="12"/>
      <c r="P44" s="12">
        <f>SUM(P45:P54)</f>
        <v>26866</v>
      </c>
      <c r="Q44" s="13">
        <f>P44</f>
        <v>26866</v>
      </c>
      <c r="R44" s="13"/>
      <c r="S44" s="13"/>
      <c r="T44" s="13"/>
      <c r="U44" s="18"/>
      <c r="V44" s="3">
        <f t="shared" si="5"/>
        <v>3814</v>
      </c>
      <c r="W44" s="13">
        <f t="shared" si="1"/>
        <v>3814</v>
      </c>
      <c r="X44" s="13">
        <f t="shared" si="2"/>
        <v>94.665062735169457</v>
      </c>
      <c r="Y44" s="19"/>
    </row>
    <row r="45" spans="1:25" s="37" customFormat="1" ht="48" customHeight="1" x14ac:dyDescent="0.25">
      <c r="A45" s="35">
        <v>1</v>
      </c>
      <c r="B45" s="36" t="s">
        <v>89</v>
      </c>
      <c r="C45" s="20" t="s">
        <v>90</v>
      </c>
      <c r="D45" s="22">
        <f>E45</f>
        <v>5300</v>
      </c>
      <c r="E45" s="22">
        <v>5300</v>
      </c>
      <c r="F45" s="22">
        <f>G45</f>
        <v>5300</v>
      </c>
      <c r="G45" s="22">
        <v>5300</v>
      </c>
      <c r="H45" s="22"/>
      <c r="I45" s="22"/>
      <c r="J45" s="22"/>
      <c r="K45" s="22">
        <v>5000</v>
      </c>
      <c r="L45" s="23">
        <f t="shared" si="4"/>
        <v>5000</v>
      </c>
      <c r="M45" s="22"/>
      <c r="N45" s="22"/>
      <c r="O45" s="22"/>
      <c r="P45" s="22">
        <f>Q45</f>
        <v>300</v>
      </c>
      <c r="Q45" s="24">
        <v>300</v>
      </c>
      <c r="R45" s="25"/>
      <c r="S45" s="25"/>
      <c r="T45" s="25"/>
      <c r="U45" s="26"/>
      <c r="V45" s="3">
        <f t="shared" si="5"/>
        <v>0</v>
      </c>
      <c r="W45" s="24">
        <f t="shared" si="1"/>
        <v>0</v>
      </c>
      <c r="X45" s="24">
        <f t="shared" si="2"/>
        <v>100</v>
      </c>
      <c r="Y45" s="19"/>
    </row>
    <row r="46" spans="1:25" s="37" customFormat="1" ht="42" customHeight="1" x14ac:dyDescent="0.25">
      <c r="A46" s="35">
        <v>2</v>
      </c>
      <c r="B46" s="36" t="s">
        <v>91</v>
      </c>
      <c r="C46" s="20" t="s">
        <v>92</v>
      </c>
      <c r="D46" s="22">
        <f t="shared" ref="D46:D53" si="13">E46</f>
        <v>3500</v>
      </c>
      <c r="E46" s="22">
        <v>3500</v>
      </c>
      <c r="F46" s="22">
        <f t="shared" ref="F46:F53" si="14">G46</f>
        <v>3500</v>
      </c>
      <c r="G46" s="22">
        <v>3500</v>
      </c>
      <c r="H46" s="22"/>
      <c r="I46" s="22"/>
      <c r="J46" s="22"/>
      <c r="K46" s="22">
        <v>2500</v>
      </c>
      <c r="L46" s="23">
        <f t="shared" si="4"/>
        <v>2500</v>
      </c>
      <c r="M46" s="22"/>
      <c r="N46" s="22"/>
      <c r="O46" s="22"/>
      <c r="P46" s="22">
        <f t="shared" ref="P46:P54" si="15">Q46</f>
        <v>986</v>
      </c>
      <c r="Q46" s="24">
        <v>986</v>
      </c>
      <c r="R46" s="25"/>
      <c r="S46" s="25"/>
      <c r="T46" s="25"/>
      <c r="U46" s="26"/>
      <c r="V46" s="3">
        <f t="shared" si="5"/>
        <v>14</v>
      </c>
      <c r="W46" s="24">
        <f t="shared" si="1"/>
        <v>14</v>
      </c>
      <c r="X46" s="24">
        <f t="shared" si="2"/>
        <v>99.6</v>
      </c>
      <c r="Y46" s="19"/>
    </row>
    <row r="47" spans="1:25" s="37" customFormat="1" ht="78.75" customHeight="1" x14ac:dyDescent="0.25">
      <c r="A47" s="35">
        <v>3</v>
      </c>
      <c r="B47" s="36" t="s">
        <v>93</v>
      </c>
      <c r="C47" s="20" t="s">
        <v>94</v>
      </c>
      <c r="D47" s="22">
        <v>1496</v>
      </c>
      <c r="E47" s="22">
        <v>1496</v>
      </c>
      <c r="F47" s="22">
        <v>1496</v>
      </c>
      <c r="G47" s="22">
        <v>1496</v>
      </c>
      <c r="H47" s="22"/>
      <c r="I47" s="22"/>
      <c r="J47" s="22"/>
      <c r="K47" s="22">
        <v>1300</v>
      </c>
      <c r="L47" s="23">
        <f t="shared" si="4"/>
        <v>1300</v>
      </c>
      <c r="M47" s="22"/>
      <c r="N47" s="22"/>
      <c r="O47" s="22"/>
      <c r="P47" s="22">
        <f t="shared" si="15"/>
        <v>177</v>
      </c>
      <c r="Q47" s="24">
        <v>177</v>
      </c>
      <c r="R47" s="25"/>
      <c r="S47" s="25"/>
      <c r="T47" s="25"/>
      <c r="U47" s="26"/>
      <c r="V47" s="3">
        <f t="shared" si="5"/>
        <v>19</v>
      </c>
      <c r="W47" s="24">
        <f t="shared" si="1"/>
        <v>19</v>
      </c>
      <c r="X47" s="24">
        <f t="shared" si="2"/>
        <v>98.729946524064175</v>
      </c>
      <c r="Y47" s="19"/>
    </row>
    <row r="48" spans="1:25" s="37" customFormat="1" ht="63.75" customHeight="1" x14ac:dyDescent="0.25">
      <c r="A48" s="35">
        <v>4</v>
      </c>
      <c r="B48" s="36" t="s">
        <v>95</v>
      </c>
      <c r="C48" s="20" t="s">
        <v>96</v>
      </c>
      <c r="D48" s="22">
        <v>995</v>
      </c>
      <c r="E48" s="22">
        <v>995</v>
      </c>
      <c r="F48" s="22">
        <v>995</v>
      </c>
      <c r="G48" s="22">
        <v>995</v>
      </c>
      <c r="H48" s="22"/>
      <c r="I48" s="22"/>
      <c r="J48" s="22"/>
      <c r="K48" s="22">
        <v>900</v>
      </c>
      <c r="L48" s="23">
        <f t="shared" si="4"/>
        <v>900</v>
      </c>
      <c r="M48" s="22"/>
      <c r="N48" s="22"/>
      <c r="O48" s="22"/>
      <c r="P48" s="22">
        <f t="shared" si="15"/>
        <v>62</v>
      </c>
      <c r="Q48" s="24">
        <v>62</v>
      </c>
      <c r="R48" s="25"/>
      <c r="S48" s="25"/>
      <c r="T48" s="25"/>
      <c r="U48" s="33"/>
      <c r="V48" s="3">
        <f t="shared" si="5"/>
        <v>33</v>
      </c>
      <c r="W48" s="24">
        <f t="shared" si="1"/>
        <v>33</v>
      </c>
      <c r="X48" s="24">
        <f t="shared" si="2"/>
        <v>96.683417085427138</v>
      </c>
      <c r="Y48" s="19"/>
    </row>
    <row r="49" spans="1:25" s="37" customFormat="1" ht="36" customHeight="1" x14ac:dyDescent="0.25">
      <c r="A49" s="35">
        <v>5</v>
      </c>
      <c r="B49" s="36" t="s">
        <v>97</v>
      </c>
      <c r="C49" s="20" t="s">
        <v>98</v>
      </c>
      <c r="D49" s="22">
        <f t="shared" si="13"/>
        <v>8000</v>
      </c>
      <c r="E49" s="22">
        <v>8000</v>
      </c>
      <c r="F49" s="22">
        <f t="shared" si="14"/>
        <v>8000</v>
      </c>
      <c r="G49" s="22">
        <v>8000</v>
      </c>
      <c r="H49" s="22"/>
      <c r="I49" s="22"/>
      <c r="J49" s="22"/>
      <c r="K49" s="22">
        <v>3000</v>
      </c>
      <c r="L49" s="23">
        <f t="shared" si="4"/>
        <v>3000</v>
      </c>
      <c r="M49" s="22"/>
      <c r="N49" s="22"/>
      <c r="O49" s="22"/>
      <c r="P49" s="22">
        <f t="shared" si="15"/>
        <v>4564</v>
      </c>
      <c r="Q49" s="24">
        <v>4564</v>
      </c>
      <c r="R49" s="25"/>
      <c r="S49" s="25"/>
      <c r="T49" s="25"/>
      <c r="U49" s="26"/>
      <c r="V49" s="3">
        <f t="shared" si="5"/>
        <v>436</v>
      </c>
      <c r="W49" s="24">
        <f t="shared" si="1"/>
        <v>436</v>
      </c>
      <c r="X49" s="24">
        <f t="shared" si="2"/>
        <v>94.55</v>
      </c>
      <c r="Y49" s="19"/>
    </row>
    <row r="50" spans="1:25" s="37" customFormat="1" ht="55.5" customHeight="1" x14ac:dyDescent="0.25">
      <c r="A50" s="35">
        <v>6</v>
      </c>
      <c r="B50" s="42" t="s">
        <v>99</v>
      </c>
      <c r="C50" s="20" t="s">
        <v>100</v>
      </c>
      <c r="D50" s="22">
        <f t="shared" si="13"/>
        <v>7300</v>
      </c>
      <c r="E50" s="22">
        <v>7300</v>
      </c>
      <c r="F50" s="22">
        <f t="shared" si="14"/>
        <v>7300</v>
      </c>
      <c r="G50" s="22">
        <v>7300</v>
      </c>
      <c r="H50" s="22"/>
      <c r="I50" s="22"/>
      <c r="J50" s="22"/>
      <c r="K50" s="22">
        <v>4000</v>
      </c>
      <c r="L50" s="23">
        <f t="shared" si="4"/>
        <v>4000</v>
      </c>
      <c r="M50" s="22"/>
      <c r="N50" s="22"/>
      <c r="O50" s="22"/>
      <c r="P50" s="22">
        <f t="shared" si="15"/>
        <v>3053</v>
      </c>
      <c r="Q50" s="24">
        <v>3053</v>
      </c>
      <c r="R50" s="25"/>
      <c r="S50" s="25"/>
      <c r="T50" s="25"/>
      <c r="U50" s="26"/>
      <c r="V50" s="3">
        <f t="shared" si="5"/>
        <v>247</v>
      </c>
      <c r="W50" s="24">
        <f t="shared" si="1"/>
        <v>247</v>
      </c>
      <c r="X50" s="24">
        <f t="shared" si="2"/>
        <v>96.61643835616438</v>
      </c>
      <c r="Y50" s="19"/>
    </row>
    <row r="51" spans="1:25" s="37" customFormat="1" ht="63.75" customHeight="1" x14ac:dyDescent="0.25">
      <c r="A51" s="35">
        <v>7</v>
      </c>
      <c r="B51" s="36" t="s">
        <v>101</v>
      </c>
      <c r="C51" s="20" t="s">
        <v>102</v>
      </c>
      <c r="D51" s="22">
        <f t="shared" si="13"/>
        <v>21500</v>
      </c>
      <c r="E51" s="22">
        <v>21500</v>
      </c>
      <c r="F51" s="22">
        <f t="shared" si="14"/>
        <v>21500</v>
      </c>
      <c r="G51" s="22">
        <v>21500</v>
      </c>
      <c r="H51" s="22"/>
      <c r="I51" s="22"/>
      <c r="J51" s="22"/>
      <c r="K51" s="22">
        <v>10711</v>
      </c>
      <c r="L51" s="23">
        <f t="shared" si="4"/>
        <v>10711</v>
      </c>
      <c r="M51" s="22"/>
      <c r="N51" s="22"/>
      <c r="O51" s="22"/>
      <c r="P51" s="22">
        <f t="shared" si="15"/>
        <v>9778</v>
      </c>
      <c r="Q51" s="24">
        <v>9778</v>
      </c>
      <c r="R51" s="25"/>
      <c r="S51" s="25"/>
      <c r="T51" s="25"/>
      <c r="U51" s="26"/>
      <c r="V51" s="3">
        <f t="shared" si="5"/>
        <v>1011</v>
      </c>
      <c r="W51" s="24">
        <f t="shared" si="1"/>
        <v>1011</v>
      </c>
      <c r="X51" s="24">
        <f t="shared" si="2"/>
        <v>95.297674418604657</v>
      </c>
      <c r="Y51" s="19"/>
    </row>
    <row r="52" spans="1:25" s="37" customFormat="1" ht="40.5" customHeight="1" x14ac:dyDescent="0.25">
      <c r="A52" s="35">
        <v>8</v>
      </c>
      <c r="B52" s="36" t="s">
        <v>103</v>
      </c>
      <c r="C52" s="20" t="s">
        <v>104</v>
      </c>
      <c r="D52" s="22">
        <f t="shared" si="13"/>
        <v>7000</v>
      </c>
      <c r="E52" s="22">
        <v>7000</v>
      </c>
      <c r="F52" s="22">
        <f t="shared" si="14"/>
        <v>7000</v>
      </c>
      <c r="G52" s="22">
        <v>7000</v>
      </c>
      <c r="H52" s="22"/>
      <c r="I52" s="22"/>
      <c r="J52" s="22"/>
      <c r="K52" s="22">
        <v>4000</v>
      </c>
      <c r="L52" s="23">
        <f t="shared" si="4"/>
        <v>4000</v>
      </c>
      <c r="M52" s="22"/>
      <c r="N52" s="22"/>
      <c r="O52" s="22"/>
      <c r="P52" s="22">
        <f t="shared" si="15"/>
        <v>2572</v>
      </c>
      <c r="Q52" s="24">
        <v>2572</v>
      </c>
      <c r="R52" s="25"/>
      <c r="S52" s="25"/>
      <c r="T52" s="25"/>
      <c r="U52" s="26"/>
      <c r="V52" s="3">
        <f t="shared" si="5"/>
        <v>428</v>
      </c>
      <c r="W52" s="24">
        <f t="shared" si="1"/>
        <v>428</v>
      </c>
      <c r="X52" s="24">
        <f t="shared" si="2"/>
        <v>93.885714285714286</v>
      </c>
      <c r="Y52" s="19"/>
    </row>
    <row r="53" spans="1:25" s="37" customFormat="1" ht="42.75" customHeight="1" x14ac:dyDescent="0.25">
      <c r="A53" s="35">
        <v>9</v>
      </c>
      <c r="B53" s="36" t="s">
        <v>105</v>
      </c>
      <c r="C53" s="20" t="s">
        <v>106</v>
      </c>
      <c r="D53" s="22">
        <f t="shared" si="13"/>
        <v>10400</v>
      </c>
      <c r="E53" s="22">
        <v>10400</v>
      </c>
      <c r="F53" s="22">
        <f t="shared" si="14"/>
        <v>10400</v>
      </c>
      <c r="G53" s="22">
        <v>10400</v>
      </c>
      <c r="H53" s="22"/>
      <c r="I53" s="22"/>
      <c r="J53" s="22"/>
      <c r="K53" s="22">
        <v>4000</v>
      </c>
      <c r="L53" s="23">
        <f t="shared" si="4"/>
        <v>4000</v>
      </c>
      <c r="M53" s="22"/>
      <c r="N53" s="22"/>
      <c r="O53" s="22"/>
      <c r="P53" s="22">
        <f t="shared" si="15"/>
        <v>5276</v>
      </c>
      <c r="Q53" s="24">
        <v>5276</v>
      </c>
      <c r="R53" s="25"/>
      <c r="S53" s="25"/>
      <c r="T53" s="25"/>
      <c r="U53" s="26"/>
      <c r="V53" s="3">
        <f t="shared" si="5"/>
        <v>1124</v>
      </c>
      <c r="W53" s="24">
        <f t="shared" si="1"/>
        <v>1124</v>
      </c>
      <c r="X53" s="24">
        <f t="shared" si="2"/>
        <v>89.192307692307693</v>
      </c>
      <c r="Y53" s="19"/>
    </row>
    <row r="54" spans="1:25" s="37" customFormat="1" ht="36.75" customHeight="1" x14ac:dyDescent="0.25">
      <c r="A54" s="35">
        <v>10</v>
      </c>
      <c r="B54" s="36" t="s">
        <v>107</v>
      </c>
      <c r="C54" s="20" t="s">
        <v>108</v>
      </c>
      <c r="D54" s="22">
        <f>E54</f>
        <v>6000</v>
      </c>
      <c r="E54" s="22">
        <v>6000</v>
      </c>
      <c r="F54" s="22">
        <f>G54</f>
        <v>6000</v>
      </c>
      <c r="G54" s="22">
        <v>6000</v>
      </c>
      <c r="H54" s="22"/>
      <c r="I54" s="22"/>
      <c r="J54" s="22"/>
      <c r="K54" s="22">
        <v>5400</v>
      </c>
      <c r="L54" s="23">
        <f t="shared" si="4"/>
        <v>5400</v>
      </c>
      <c r="M54" s="22"/>
      <c r="N54" s="22"/>
      <c r="O54" s="22"/>
      <c r="P54" s="22">
        <f t="shared" si="15"/>
        <v>98</v>
      </c>
      <c r="Q54" s="24">
        <v>98</v>
      </c>
      <c r="R54" s="25"/>
      <c r="S54" s="25"/>
      <c r="T54" s="25"/>
      <c r="U54" s="26"/>
      <c r="V54" s="3">
        <f t="shared" si="5"/>
        <v>502</v>
      </c>
      <c r="W54" s="24">
        <f t="shared" si="1"/>
        <v>502</v>
      </c>
      <c r="X54" s="24">
        <f t="shared" si="2"/>
        <v>91.63333333333334</v>
      </c>
      <c r="Y54" s="19"/>
    </row>
    <row r="55" spans="1:25" s="30" customFormat="1" ht="47.25" customHeight="1" x14ac:dyDescent="0.25">
      <c r="A55" s="11" t="s">
        <v>109</v>
      </c>
      <c r="B55" s="16" t="s">
        <v>110</v>
      </c>
      <c r="C55" s="17"/>
      <c r="D55" s="12">
        <f>D56</f>
        <v>255133</v>
      </c>
      <c r="E55" s="12">
        <f t="shared" ref="E55:Q55" si="16">E56</f>
        <v>255133</v>
      </c>
      <c r="F55" s="12">
        <f t="shared" si="16"/>
        <v>255133</v>
      </c>
      <c r="G55" s="12">
        <f t="shared" si="16"/>
        <v>255133</v>
      </c>
      <c r="H55" s="12"/>
      <c r="I55" s="12"/>
      <c r="J55" s="12"/>
      <c r="K55" s="12">
        <f t="shared" si="16"/>
        <v>107003.29999999999</v>
      </c>
      <c r="L55" s="12">
        <f t="shared" si="16"/>
        <v>107003.29999999999</v>
      </c>
      <c r="M55" s="12"/>
      <c r="N55" s="12"/>
      <c r="O55" s="12"/>
      <c r="P55" s="12">
        <f t="shared" si="16"/>
        <v>134280.5</v>
      </c>
      <c r="Q55" s="12">
        <f t="shared" si="16"/>
        <v>134280.5</v>
      </c>
      <c r="R55" s="13"/>
      <c r="S55" s="13"/>
      <c r="T55" s="13"/>
      <c r="U55" s="18"/>
      <c r="V55" s="3">
        <f t="shared" si="5"/>
        <v>13849.200000000012</v>
      </c>
      <c r="W55" s="12">
        <f t="shared" si="1"/>
        <v>13849.200000000012</v>
      </c>
      <c r="X55" s="12">
        <f t="shared" si="2"/>
        <v>94.571772369705215</v>
      </c>
      <c r="Y55" s="19"/>
    </row>
    <row r="56" spans="1:25" s="6" customFormat="1" ht="36.75" customHeight="1" x14ac:dyDescent="0.25">
      <c r="A56" s="31" t="s">
        <v>35</v>
      </c>
      <c r="B56" s="16" t="s">
        <v>111</v>
      </c>
      <c r="C56" s="11"/>
      <c r="D56" s="12">
        <f>SUM(D57:D74)</f>
        <v>255133</v>
      </c>
      <c r="E56" s="12">
        <f>SUM(E57:E74)</f>
        <v>255133</v>
      </c>
      <c r="F56" s="12">
        <f>SUM(F57:F74)</f>
        <v>255133</v>
      </c>
      <c r="G56" s="12">
        <f>SUM(G57:G74)</f>
        <v>255133</v>
      </c>
      <c r="H56" s="12"/>
      <c r="I56" s="12"/>
      <c r="J56" s="12"/>
      <c r="K56" s="12">
        <f>SUM(K57:K74)</f>
        <v>107003.29999999999</v>
      </c>
      <c r="L56" s="12">
        <f t="shared" si="4"/>
        <v>107003.29999999999</v>
      </c>
      <c r="M56" s="12"/>
      <c r="N56" s="12"/>
      <c r="O56" s="12"/>
      <c r="P56" s="12">
        <f>SUM(P57:P74)</f>
        <v>134280.5</v>
      </c>
      <c r="Q56" s="13">
        <f>P56</f>
        <v>134280.5</v>
      </c>
      <c r="R56" s="13"/>
      <c r="S56" s="13"/>
      <c r="T56" s="13"/>
      <c r="U56" s="18"/>
      <c r="V56" s="3">
        <f t="shared" si="5"/>
        <v>13849.200000000012</v>
      </c>
      <c r="W56" s="13">
        <f t="shared" si="1"/>
        <v>13849.200000000012</v>
      </c>
      <c r="X56" s="13">
        <f t="shared" si="2"/>
        <v>94.571772369705215</v>
      </c>
      <c r="Y56" s="19"/>
    </row>
    <row r="57" spans="1:25" s="37" customFormat="1" ht="45" customHeight="1" x14ac:dyDescent="0.25">
      <c r="A57" s="32">
        <v>1</v>
      </c>
      <c r="B57" s="21" t="s">
        <v>112</v>
      </c>
      <c r="C57" s="20" t="s">
        <v>113</v>
      </c>
      <c r="D57" s="43">
        <f>E57</f>
        <v>6800</v>
      </c>
      <c r="E57" s="43">
        <v>6800</v>
      </c>
      <c r="F57" s="43">
        <f>G57</f>
        <v>6800</v>
      </c>
      <c r="G57" s="43">
        <v>6800</v>
      </c>
      <c r="H57" s="43"/>
      <c r="I57" s="43"/>
      <c r="J57" s="43"/>
      <c r="K57" s="43">
        <v>4377</v>
      </c>
      <c r="L57" s="23">
        <f t="shared" si="4"/>
        <v>4377</v>
      </c>
      <c r="M57" s="43"/>
      <c r="N57" s="43"/>
      <c r="O57" s="43"/>
      <c r="P57" s="43">
        <f>Q57</f>
        <v>1981</v>
      </c>
      <c r="Q57" s="24">
        <v>1981</v>
      </c>
      <c r="R57" s="44"/>
      <c r="S57" s="44"/>
      <c r="T57" s="44"/>
      <c r="U57" s="26"/>
      <c r="V57" s="3">
        <f t="shared" si="5"/>
        <v>442</v>
      </c>
      <c r="W57" s="24">
        <f t="shared" si="1"/>
        <v>442</v>
      </c>
      <c r="X57" s="24">
        <f t="shared" si="2"/>
        <v>93.5</v>
      </c>
      <c r="Y57" s="19"/>
    </row>
    <row r="58" spans="1:25" s="37" customFormat="1" ht="56.25" customHeight="1" x14ac:dyDescent="0.25">
      <c r="A58" s="32">
        <v>2</v>
      </c>
      <c r="B58" s="21" t="s">
        <v>114</v>
      </c>
      <c r="C58" s="20" t="s">
        <v>115</v>
      </c>
      <c r="D58" s="43">
        <f t="shared" ref="D58:D74" si="17">E58</f>
        <v>9692</v>
      </c>
      <c r="E58" s="43">
        <v>9692</v>
      </c>
      <c r="F58" s="43">
        <f t="shared" ref="F58:F74" si="18">G58</f>
        <v>9692</v>
      </c>
      <c r="G58" s="43">
        <v>9692</v>
      </c>
      <c r="H58" s="43"/>
      <c r="I58" s="43"/>
      <c r="J58" s="43"/>
      <c r="K58" s="43">
        <v>6237.6</v>
      </c>
      <c r="L58" s="23">
        <f t="shared" si="4"/>
        <v>6237.6</v>
      </c>
      <c r="M58" s="43"/>
      <c r="N58" s="43"/>
      <c r="O58" s="43"/>
      <c r="P58" s="43">
        <f t="shared" ref="P58:P64" si="19">Q58</f>
        <v>3169.3999999999996</v>
      </c>
      <c r="Q58" s="24">
        <v>3169.3999999999996</v>
      </c>
      <c r="R58" s="44"/>
      <c r="S58" s="44"/>
      <c r="T58" s="44"/>
      <c r="U58" s="26"/>
      <c r="V58" s="3">
        <f t="shared" si="5"/>
        <v>285</v>
      </c>
      <c r="W58" s="24">
        <f t="shared" si="1"/>
        <v>285</v>
      </c>
      <c r="X58" s="24">
        <f t="shared" si="2"/>
        <v>97.059430458109787</v>
      </c>
      <c r="Y58" s="19"/>
    </row>
    <row r="59" spans="1:25" s="37" customFormat="1" ht="56.25" customHeight="1" x14ac:dyDescent="0.25">
      <c r="A59" s="32">
        <v>3</v>
      </c>
      <c r="B59" s="21" t="s">
        <v>116</v>
      </c>
      <c r="C59" s="20" t="s">
        <v>117</v>
      </c>
      <c r="D59" s="43">
        <f t="shared" si="17"/>
        <v>6000</v>
      </c>
      <c r="E59" s="43">
        <v>6000</v>
      </c>
      <c r="F59" s="43">
        <f t="shared" si="18"/>
        <v>6000</v>
      </c>
      <c r="G59" s="43">
        <v>6000</v>
      </c>
      <c r="H59" s="43"/>
      <c r="I59" s="43"/>
      <c r="J59" s="43"/>
      <c r="K59" s="43">
        <v>5400</v>
      </c>
      <c r="L59" s="23">
        <f t="shared" si="4"/>
        <v>5400</v>
      </c>
      <c r="M59" s="43"/>
      <c r="N59" s="43"/>
      <c r="O59" s="43"/>
      <c r="P59" s="43">
        <f t="shared" si="19"/>
        <v>360</v>
      </c>
      <c r="Q59" s="24">
        <v>360</v>
      </c>
      <c r="R59" s="44"/>
      <c r="S59" s="44"/>
      <c r="T59" s="44"/>
      <c r="U59" s="26"/>
      <c r="V59" s="3">
        <f t="shared" si="5"/>
        <v>240</v>
      </c>
      <c r="W59" s="24">
        <f t="shared" si="1"/>
        <v>240</v>
      </c>
      <c r="X59" s="24">
        <f t="shared" si="2"/>
        <v>96</v>
      </c>
      <c r="Y59" s="19"/>
    </row>
    <row r="60" spans="1:25" s="37" customFormat="1" ht="56.25" customHeight="1" x14ac:dyDescent="0.25">
      <c r="A60" s="32">
        <v>4</v>
      </c>
      <c r="B60" s="21" t="s">
        <v>118</v>
      </c>
      <c r="C60" s="20" t="s">
        <v>119</v>
      </c>
      <c r="D60" s="43">
        <f t="shared" si="17"/>
        <v>11200</v>
      </c>
      <c r="E60" s="43">
        <v>11200</v>
      </c>
      <c r="F60" s="43">
        <f t="shared" si="18"/>
        <v>11200</v>
      </c>
      <c r="G60" s="43">
        <v>11200</v>
      </c>
      <c r="H60" s="43"/>
      <c r="I60" s="43"/>
      <c r="J60" s="43"/>
      <c r="K60" s="43">
        <v>7240</v>
      </c>
      <c r="L60" s="23">
        <f t="shared" si="4"/>
        <v>7240</v>
      </c>
      <c r="M60" s="43"/>
      <c r="N60" s="43"/>
      <c r="O60" s="43"/>
      <c r="P60" s="43">
        <f t="shared" si="19"/>
        <v>3562</v>
      </c>
      <c r="Q60" s="24">
        <v>3562</v>
      </c>
      <c r="R60" s="44"/>
      <c r="S60" s="44"/>
      <c r="T60" s="44"/>
      <c r="U60" s="26"/>
      <c r="V60" s="3">
        <f t="shared" si="5"/>
        <v>398</v>
      </c>
      <c r="W60" s="24">
        <f t="shared" si="1"/>
        <v>398</v>
      </c>
      <c r="X60" s="24">
        <f t="shared" si="2"/>
        <v>96.446428571428569</v>
      </c>
      <c r="Y60" s="19"/>
    </row>
    <row r="61" spans="1:25" s="45" customFormat="1" ht="37.5" customHeight="1" x14ac:dyDescent="0.25">
      <c r="A61" s="32">
        <v>5</v>
      </c>
      <c r="B61" s="21" t="s">
        <v>120</v>
      </c>
      <c r="C61" s="20" t="s">
        <v>121</v>
      </c>
      <c r="D61" s="43">
        <f t="shared" si="17"/>
        <v>46000</v>
      </c>
      <c r="E61" s="43">
        <v>46000</v>
      </c>
      <c r="F61" s="43">
        <f t="shared" si="18"/>
        <v>46000</v>
      </c>
      <c r="G61" s="43">
        <v>46000</v>
      </c>
      <c r="H61" s="43"/>
      <c r="I61" s="43"/>
      <c r="J61" s="43"/>
      <c r="K61" s="43">
        <v>14200</v>
      </c>
      <c r="L61" s="23">
        <f t="shared" si="4"/>
        <v>14200</v>
      </c>
      <c r="M61" s="43"/>
      <c r="N61" s="43"/>
      <c r="O61" s="43"/>
      <c r="P61" s="43">
        <f t="shared" si="19"/>
        <v>30000</v>
      </c>
      <c r="Q61" s="337">
        <v>30000</v>
      </c>
      <c r="R61" s="44"/>
      <c r="S61" s="44"/>
      <c r="T61" s="44"/>
      <c r="U61" s="26"/>
      <c r="V61" s="3">
        <f t="shared" si="5"/>
        <v>1800</v>
      </c>
      <c r="W61" s="338">
        <f t="shared" si="1"/>
        <v>1800</v>
      </c>
      <c r="X61" s="338">
        <f t="shared" si="2"/>
        <v>96.086956521739125</v>
      </c>
      <c r="Y61" s="19"/>
    </row>
    <row r="62" spans="1:25" s="37" customFormat="1" ht="37.5" customHeight="1" x14ac:dyDescent="0.25">
      <c r="A62" s="32">
        <v>6</v>
      </c>
      <c r="B62" s="21" t="s">
        <v>122</v>
      </c>
      <c r="C62" s="20" t="s">
        <v>123</v>
      </c>
      <c r="D62" s="43">
        <f t="shared" si="17"/>
        <v>28000</v>
      </c>
      <c r="E62" s="43">
        <v>28000</v>
      </c>
      <c r="F62" s="43">
        <f t="shared" si="18"/>
        <v>28000</v>
      </c>
      <c r="G62" s="43">
        <v>28000</v>
      </c>
      <c r="H62" s="43"/>
      <c r="I62" s="43"/>
      <c r="J62" s="43"/>
      <c r="K62" s="43">
        <v>8100</v>
      </c>
      <c r="L62" s="23">
        <f t="shared" si="4"/>
        <v>8100</v>
      </c>
      <c r="M62" s="43"/>
      <c r="N62" s="43"/>
      <c r="O62" s="43"/>
      <c r="P62" s="43">
        <f t="shared" si="19"/>
        <v>19441</v>
      </c>
      <c r="Q62" s="24">
        <v>19441</v>
      </c>
      <c r="R62" s="44"/>
      <c r="S62" s="44"/>
      <c r="T62" s="44"/>
      <c r="U62" s="26"/>
      <c r="V62" s="3">
        <f t="shared" si="5"/>
        <v>459</v>
      </c>
      <c r="W62" s="24">
        <f t="shared" si="1"/>
        <v>459</v>
      </c>
      <c r="X62" s="24">
        <f t="shared" si="2"/>
        <v>98.36071428571428</v>
      </c>
      <c r="Y62" s="19"/>
    </row>
    <row r="63" spans="1:25" s="37" customFormat="1" ht="37.5" customHeight="1" x14ac:dyDescent="0.25">
      <c r="A63" s="32">
        <v>7</v>
      </c>
      <c r="B63" s="21" t="s">
        <v>124</v>
      </c>
      <c r="C63" s="20" t="s">
        <v>125</v>
      </c>
      <c r="D63" s="43">
        <f t="shared" si="17"/>
        <v>21500</v>
      </c>
      <c r="E63" s="43">
        <v>21500</v>
      </c>
      <c r="F63" s="43">
        <f t="shared" si="18"/>
        <v>21500</v>
      </c>
      <c r="G63" s="43">
        <v>21500</v>
      </c>
      <c r="H63" s="43"/>
      <c r="I63" s="43"/>
      <c r="J63" s="43"/>
      <c r="K63" s="43">
        <v>6300</v>
      </c>
      <c r="L63" s="23">
        <f t="shared" si="4"/>
        <v>6300</v>
      </c>
      <c r="M63" s="43"/>
      <c r="N63" s="43"/>
      <c r="O63" s="43"/>
      <c r="P63" s="43">
        <f t="shared" si="19"/>
        <v>15040</v>
      </c>
      <c r="Q63" s="24">
        <v>15040</v>
      </c>
      <c r="R63" s="44"/>
      <c r="S63" s="44"/>
      <c r="T63" s="44"/>
      <c r="U63" s="26"/>
      <c r="V63" s="3">
        <f t="shared" si="5"/>
        <v>160</v>
      </c>
      <c r="W63" s="24">
        <f t="shared" si="1"/>
        <v>160</v>
      </c>
      <c r="X63" s="24">
        <f t="shared" si="2"/>
        <v>99.255813953488371</v>
      </c>
      <c r="Y63" s="19"/>
    </row>
    <row r="64" spans="1:25" s="37" customFormat="1" ht="33" customHeight="1" x14ac:dyDescent="0.25">
      <c r="A64" s="32">
        <v>8</v>
      </c>
      <c r="B64" s="21" t="s">
        <v>126</v>
      </c>
      <c r="C64" s="20" t="s">
        <v>127</v>
      </c>
      <c r="D64" s="43">
        <f t="shared" si="17"/>
        <v>3000</v>
      </c>
      <c r="E64" s="43">
        <v>3000</v>
      </c>
      <c r="F64" s="43">
        <f t="shared" si="18"/>
        <v>3000</v>
      </c>
      <c r="G64" s="43">
        <v>3000</v>
      </c>
      <c r="H64" s="43"/>
      <c r="I64" s="43"/>
      <c r="J64" s="43"/>
      <c r="K64" s="43">
        <v>2700</v>
      </c>
      <c r="L64" s="23">
        <f t="shared" si="4"/>
        <v>2700</v>
      </c>
      <c r="M64" s="43"/>
      <c r="N64" s="43"/>
      <c r="O64" s="43"/>
      <c r="P64" s="43">
        <f t="shared" si="19"/>
        <v>33</v>
      </c>
      <c r="Q64" s="24">
        <v>33</v>
      </c>
      <c r="R64" s="44"/>
      <c r="S64" s="44"/>
      <c r="T64" s="44"/>
      <c r="U64" s="26"/>
      <c r="V64" s="3">
        <f t="shared" si="5"/>
        <v>267</v>
      </c>
      <c r="W64" s="24">
        <f t="shared" si="1"/>
        <v>267</v>
      </c>
      <c r="X64" s="24">
        <f t="shared" si="2"/>
        <v>91.1</v>
      </c>
      <c r="Y64" s="19"/>
    </row>
    <row r="65" spans="1:27" s="37" customFormat="1" ht="45" customHeight="1" x14ac:dyDescent="0.25">
      <c r="A65" s="32">
        <v>9</v>
      </c>
      <c r="B65" s="21" t="s">
        <v>128</v>
      </c>
      <c r="C65" s="20" t="s">
        <v>129</v>
      </c>
      <c r="D65" s="43">
        <f t="shared" si="17"/>
        <v>1600</v>
      </c>
      <c r="E65" s="43">
        <v>1600</v>
      </c>
      <c r="F65" s="43">
        <f t="shared" si="18"/>
        <v>1600</v>
      </c>
      <c r="G65" s="43">
        <v>1600</v>
      </c>
      <c r="H65" s="43"/>
      <c r="I65" s="43"/>
      <c r="J65" s="43"/>
      <c r="K65" s="43">
        <v>1514</v>
      </c>
      <c r="L65" s="23">
        <f t="shared" si="4"/>
        <v>1514</v>
      </c>
      <c r="M65" s="43"/>
      <c r="N65" s="43"/>
      <c r="O65" s="43"/>
      <c r="P65" s="43"/>
      <c r="Q65" s="13">
        <f>P65</f>
        <v>0</v>
      </c>
      <c r="R65" s="44"/>
      <c r="S65" s="44"/>
      <c r="T65" s="44"/>
      <c r="U65" s="26"/>
      <c r="V65" s="3">
        <f t="shared" si="5"/>
        <v>86</v>
      </c>
      <c r="W65" s="13">
        <f t="shared" si="1"/>
        <v>86</v>
      </c>
      <c r="X65" s="13">
        <f t="shared" si="2"/>
        <v>94.625</v>
      </c>
      <c r="Y65" s="19"/>
    </row>
    <row r="66" spans="1:27" s="37" customFormat="1" ht="72" customHeight="1" x14ac:dyDescent="0.25">
      <c r="A66" s="32">
        <v>10</v>
      </c>
      <c r="B66" s="21" t="s">
        <v>130</v>
      </c>
      <c r="C66" s="20" t="s">
        <v>131</v>
      </c>
      <c r="D66" s="43">
        <v>2300</v>
      </c>
      <c r="E66" s="43">
        <v>2300</v>
      </c>
      <c r="F66" s="43">
        <v>2300</v>
      </c>
      <c r="G66" s="43">
        <v>2300</v>
      </c>
      <c r="H66" s="43"/>
      <c r="I66" s="43"/>
      <c r="J66" s="43"/>
      <c r="K66" s="43">
        <v>2084</v>
      </c>
      <c r="L66" s="23">
        <f t="shared" si="4"/>
        <v>2084</v>
      </c>
      <c r="M66" s="43"/>
      <c r="N66" s="43"/>
      <c r="O66" s="43"/>
      <c r="P66" s="43"/>
      <c r="Q66" s="13">
        <f>P66</f>
        <v>0</v>
      </c>
      <c r="R66" s="44"/>
      <c r="S66" s="44"/>
      <c r="T66" s="44"/>
      <c r="U66" s="33"/>
      <c r="V66" s="3">
        <f t="shared" si="5"/>
        <v>216</v>
      </c>
      <c r="W66" s="13">
        <f t="shared" si="1"/>
        <v>216</v>
      </c>
      <c r="X66" s="13">
        <f t="shared" si="2"/>
        <v>90.608695652173907</v>
      </c>
      <c r="Y66" s="19"/>
    </row>
    <row r="67" spans="1:27" s="45" customFormat="1" ht="41.25" customHeight="1" x14ac:dyDescent="0.25">
      <c r="A67" s="32">
        <v>11</v>
      </c>
      <c r="B67" s="21" t="s">
        <v>132</v>
      </c>
      <c r="C67" s="20" t="s">
        <v>133</v>
      </c>
      <c r="D67" s="43">
        <f t="shared" si="17"/>
        <v>93900</v>
      </c>
      <c r="E67" s="43">
        <v>93900</v>
      </c>
      <c r="F67" s="43">
        <f t="shared" si="18"/>
        <v>93900</v>
      </c>
      <c r="G67" s="43">
        <v>93900</v>
      </c>
      <c r="H67" s="43"/>
      <c r="I67" s="43"/>
      <c r="J67" s="43"/>
      <c r="K67" s="43">
        <v>30779.8</v>
      </c>
      <c r="L67" s="23">
        <f t="shared" si="4"/>
        <v>30779.8</v>
      </c>
      <c r="M67" s="43"/>
      <c r="N67" s="43"/>
      <c r="O67" s="43"/>
      <c r="P67" s="43">
        <f t="shared" ref="P67:P74" si="20">Q67</f>
        <v>55299</v>
      </c>
      <c r="Q67" s="43">
        <v>55299</v>
      </c>
      <c r="R67" s="44"/>
      <c r="S67" s="44"/>
      <c r="T67" s="44"/>
      <c r="U67" s="26"/>
      <c r="V67" s="3">
        <f t="shared" si="5"/>
        <v>7821.1999999999971</v>
      </c>
      <c r="W67" s="339">
        <f t="shared" si="1"/>
        <v>7821.1999999999971</v>
      </c>
      <c r="X67" s="339">
        <f t="shared" si="2"/>
        <v>91.670713525026628</v>
      </c>
      <c r="Y67" s="19">
        <f>X2+Q67</f>
        <v>55299.099999999977</v>
      </c>
    </row>
    <row r="68" spans="1:27" s="37" customFormat="1" ht="36.75" customHeight="1" x14ac:dyDescent="0.25">
      <c r="A68" s="32">
        <v>12</v>
      </c>
      <c r="B68" s="21" t="s">
        <v>134</v>
      </c>
      <c r="C68" s="20" t="s">
        <v>135</v>
      </c>
      <c r="D68" s="43">
        <f t="shared" si="17"/>
        <v>7000</v>
      </c>
      <c r="E68" s="43">
        <v>7000</v>
      </c>
      <c r="F68" s="43">
        <f t="shared" si="18"/>
        <v>7000</v>
      </c>
      <c r="G68" s="43">
        <v>7000</v>
      </c>
      <c r="H68" s="43"/>
      <c r="I68" s="43"/>
      <c r="J68" s="43"/>
      <c r="K68" s="43">
        <v>4100</v>
      </c>
      <c r="L68" s="23">
        <f t="shared" si="4"/>
        <v>4100</v>
      </c>
      <c r="M68" s="43"/>
      <c r="N68" s="43"/>
      <c r="O68" s="43"/>
      <c r="P68" s="43">
        <f t="shared" si="20"/>
        <v>2160</v>
      </c>
      <c r="Q68" s="24">
        <v>2160</v>
      </c>
      <c r="R68" s="44"/>
      <c r="S68" s="44"/>
      <c r="T68" s="44"/>
      <c r="U68" s="26"/>
      <c r="V68" s="3">
        <f t="shared" si="5"/>
        <v>740</v>
      </c>
      <c r="W68" s="24">
        <f t="shared" si="1"/>
        <v>740</v>
      </c>
      <c r="X68" s="24">
        <f t="shared" si="2"/>
        <v>89.428571428571431</v>
      </c>
      <c r="Y68" s="19"/>
    </row>
    <row r="69" spans="1:27" s="37" customFormat="1" ht="44.25" customHeight="1" x14ac:dyDescent="0.25">
      <c r="A69" s="32">
        <v>13</v>
      </c>
      <c r="B69" s="21" t="s">
        <v>136</v>
      </c>
      <c r="C69" s="20" t="s">
        <v>137</v>
      </c>
      <c r="D69" s="43">
        <f t="shared" si="17"/>
        <v>6200</v>
      </c>
      <c r="E69" s="43">
        <v>6200</v>
      </c>
      <c r="F69" s="43">
        <f t="shared" si="18"/>
        <v>6200</v>
      </c>
      <c r="G69" s="43">
        <v>6200</v>
      </c>
      <c r="H69" s="43"/>
      <c r="I69" s="43"/>
      <c r="J69" s="43"/>
      <c r="K69" s="43">
        <v>3600</v>
      </c>
      <c r="L69" s="23">
        <f t="shared" si="4"/>
        <v>3600</v>
      </c>
      <c r="M69" s="43"/>
      <c r="N69" s="43"/>
      <c r="O69" s="43"/>
      <c r="P69" s="43">
        <f t="shared" si="20"/>
        <v>2417</v>
      </c>
      <c r="Q69" s="24">
        <v>2417</v>
      </c>
      <c r="R69" s="44"/>
      <c r="S69" s="44"/>
      <c r="T69" s="44"/>
      <c r="U69" s="26"/>
      <c r="V69" s="3">
        <f t="shared" si="5"/>
        <v>183</v>
      </c>
      <c r="W69" s="24">
        <f t="shared" si="1"/>
        <v>183</v>
      </c>
      <c r="X69" s="24">
        <f t="shared" si="2"/>
        <v>97.048387096774192</v>
      </c>
      <c r="Y69" s="19"/>
    </row>
    <row r="70" spans="1:27" s="37" customFormat="1" ht="44.25" customHeight="1" x14ac:dyDescent="0.25">
      <c r="A70" s="32">
        <v>14</v>
      </c>
      <c r="B70" s="21" t="s">
        <v>138</v>
      </c>
      <c r="C70" s="20" t="s">
        <v>139</v>
      </c>
      <c r="D70" s="43">
        <f t="shared" si="17"/>
        <v>3431</v>
      </c>
      <c r="E70" s="43">
        <v>3431</v>
      </c>
      <c r="F70" s="43">
        <f t="shared" si="18"/>
        <v>3431</v>
      </c>
      <c r="G70" s="43">
        <v>3431</v>
      </c>
      <c r="H70" s="43"/>
      <c r="I70" s="43"/>
      <c r="J70" s="43"/>
      <c r="K70" s="43">
        <v>3087.9</v>
      </c>
      <c r="L70" s="23">
        <f t="shared" si="4"/>
        <v>3087.9</v>
      </c>
      <c r="M70" s="43"/>
      <c r="N70" s="43"/>
      <c r="O70" s="43"/>
      <c r="P70" s="43">
        <f t="shared" si="20"/>
        <v>333.09999999999991</v>
      </c>
      <c r="Q70" s="24">
        <v>333.09999999999991</v>
      </c>
      <c r="R70" s="44"/>
      <c r="S70" s="44"/>
      <c r="T70" s="44"/>
      <c r="U70" s="26"/>
      <c r="V70" s="3">
        <f t="shared" si="5"/>
        <v>10</v>
      </c>
      <c r="W70" s="24">
        <f t="shared" si="1"/>
        <v>10</v>
      </c>
      <c r="X70" s="24">
        <f t="shared" si="2"/>
        <v>99.708539784319441</v>
      </c>
      <c r="Y70" s="19"/>
    </row>
    <row r="71" spans="1:27" s="37" customFormat="1" ht="38.25" customHeight="1" x14ac:dyDescent="0.25">
      <c r="A71" s="32">
        <v>15</v>
      </c>
      <c r="B71" s="21" t="s">
        <v>140</v>
      </c>
      <c r="C71" s="20" t="s">
        <v>141</v>
      </c>
      <c r="D71" s="43">
        <f t="shared" si="17"/>
        <v>5000</v>
      </c>
      <c r="E71" s="43">
        <v>5000</v>
      </c>
      <c r="F71" s="43">
        <f t="shared" si="18"/>
        <v>5000</v>
      </c>
      <c r="G71" s="43">
        <v>5000</v>
      </c>
      <c r="H71" s="43"/>
      <c r="I71" s="43"/>
      <c r="J71" s="43"/>
      <c r="K71" s="43">
        <v>4500</v>
      </c>
      <c r="L71" s="23">
        <f t="shared" si="4"/>
        <v>4500</v>
      </c>
      <c r="M71" s="43"/>
      <c r="N71" s="43"/>
      <c r="O71" s="43"/>
      <c r="P71" s="43">
        <f t="shared" si="20"/>
        <v>485</v>
      </c>
      <c r="Q71" s="24">
        <v>485</v>
      </c>
      <c r="R71" s="44"/>
      <c r="S71" s="44"/>
      <c r="T71" s="44"/>
      <c r="U71" s="26"/>
      <c r="V71" s="3">
        <f t="shared" si="5"/>
        <v>15</v>
      </c>
      <c r="W71" s="24">
        <f t="shared" si="1"/>
        <v>15</v>
      </c>
      <c r="X71" s="24">
        <f t="shared" si="2"/>
        <v>99.7</v>
      </c>
      <c r="Y71" s="19"/>
    </row>
    <row r="72" spans="1:27" s="37" customFormat="1" ht="50.25" customHeight="1" x14ac:dyDescent="0.25">
      <c r="A72" s="32">
        <v>16</v>
      </c>
      <c r="B72" s="21" t="s">
        <v>142</v>
      </c>
      <c r="C72" s="20" t="s">
        <v>143</v>
      </c>
      <c r="D72" s="43">
        <f t="shared" si="17"/>
        <v>560</v>
      </c>
      <c r="E72" s="43">
        <v>560</v>
      </c>
      <c r="F72" s="43">
        <f t="shared" si="18"/>
        <v>560</v>
      </c>
      <c r="G72" s="43">
        <v>560</v>
      </c>
      <c r="H72" s="43"/>
      <c r="I72" s="43"/>
      <c r="J72" s="43"/>
      <c r="K72" s="43">
        <v>517</v>
      </c>
      <c r="L72" s="23">
        <f t="shared" si="4"/>
        <v>517</v>
      </c>
      <c r="M72" s="43"/>
      <c r="N72" s="43"/>
      <c r="O72" s="43"/>
      <c r="P72" s="43">
        <f t="shared" si="20"/>
        <v>0</v>
      </c>
      <c r="Q72" s="13"/>
      <c r="R72" s="44"/>
      <c r="S72" s="44"/>
      <c r="T72" s="44"/>
      <c r="U72" s="26" t="s">
        <v>83</v>
      </c>
      <c r="V72" s="3">
        <f t="shared" si="5"/>
        <v>43</v>
      </c>
      <c r="W72" s="13">
        <f t="shared" si="1"/>
        <v>43</v>
      </c>
      <c r="X72" s="13">
        <f t="shared" si="2"/>
        <v>92.321428571428569</v>
      </c>
      <c r="Y72" s="19"/>
    </row>
    <row r="73" spans="1:27" s="37" customFormat="1" ht="50.25" customHeight="1" x14ac:dyDescent="0.25">
      <c r="A73" s="32">
        <v>17</v>
      </c>
      <c r="B73" s="21" t="s">
        <v>144</v>
      </c>
      <c r="C73" s="20" t="s">
        <v>145</v>
      </c>
      <c r="D73" s="43">
        <f t="shared" si="17"/>
        <v>1900</v>
      </c>
      <c r="E73" s="43">
        <v>1900</v>
      </c>
      <c r="F73" s="43">
        <f t="shared" si="18"/>
        <v>1900</v>
      </c>
      <c r="G73" s="43">
        <v>1900</v>
      </c>
      <c r="H73" s="43"/>
      <c r="I73" s="43"/>
      <c r="J73" s="43"/>
      <c r="K73" s="43">
        <v>1388</v>
      </c>
      <c r="L73" s="23">
        <f t="shared" si="4"/>
        <v>1388</v>
      </c>
      <c r="M73" s="43"/>
      <c r="N73" s="43"/>
      <c r="O73" s="43"/>
      <c r="P73" s="43">
        <f t="shared" si="20"/>
        <v>0</v>
      </c>
      <c r="Q73" s="13"/>
      <c r="R73" s="44"/>
      <c r="S73" s="44"/>
      <c r="T73" s="44"/>
      <c r="U73" s="26" t="s">
        <v>83</v>
      </c>
      <c r="V73" s="3">
        <f t="shared" si="5"/>
        <v>512</v>
      </c>
      <c r="W73" s="13">
        <f t="shared" si="1"/>
        <v>512</v>
      </c>
      <c r="X73" s="13">
        <f t="shared" si="2"/>
        <v>73.05263157894737</v>
      </c>
      <c r="Y73" s="19"/>
    </row>
    <row r="74" spans="1:27" s="37" customFormat="1" ht="50.25" customHeight="1" x14ac:dyDescent="0.25">
      <c r="A74" s="32">
        <v>18</v>
      </c>
      <c r="B74" s="21" t="s">
        <v>146</v>
      </c>
      <c r="C74" s="20" t="s">
        <v>147</v>
      </c>
      <c r="D74" s="43">
        <f t="shared" si="17"/>
        <v>1050</v>
      </c>
      <c r="E74" s="43">
        <v>1050</v>
      </c>
      <c r="F74" s="43">
        <f t="shared" si="18"/>
        <v>1050</v>
      </c>
      <c r="G74" s="43">
        <v>1050</v>
      </c>
      <c r="H74" s="43"/>
      <c r="I74" s="43"/>
      <c r="J74" s="43"/>
      <c r="K74" s="43">
        <v>878</v>
      </c>
      <c r="L74" s="23">
        <f t="shared" si="4"/>
        <v>878</v>
      </c>
      <c r="M74" s="43"/>
      <c r="N74" s="43"/>
      <c r="O74" s="43"/>
      <c r="P74" s="43">
        <f t="shared" si="20"/>
        <v>0</v>
      </c>
      <c r="Q74" s="13"/>
      <c r="R74" s="44"/>
      <c r="S74" s="44"/>
      <c r="T74" s="44"/>
      <c r="U74" s="26" t="s">
        <v>83</v>
      </c>
      <c r="V74" s="3">
        <f t="shared" si="5"/>
        <v>172</v>
      </c>
      <c r="W74" s="13">
        <f t="shared" si="1"/>
        <v>172</v>
      </c>
      <c r="X74" s="13">
        <f>Q74*100/G74</f>
        <v>0</v>
      </c>
      <c r="Y74" s="19"/>
    </row>
    <row r="75" spans="1:27" s="47" customFormat="1" x14ac:dyDescent="0.25">
      <c r="A75" s="46"/>
      <c r="B75" s="4"/>
      <c r="C75" s="46"/>
      <c r="F75" s="4"/>
      <c r="G75" s="4"/>
      <c r="H75" s="4"/>
      <c r="I75" s="4"/>
      <c r="J75" s="4"/>
      <c r="K75" s="4"/>
      <c r="L75" s="4"/>
      <c r="M75" s="4"/>
      <c r="N75" s="4"/>
      <c r="O75" s="4"/>
      <c r="P75" s="4"/>
      <c r="Q75" s="4"/>
      <c r="R75" s="4"/>
      <c r="S75" s="4"/>
      <c r="T75" s="4"/>
      <c r="U75" s="48"/>
      <c r="V75" s="49"/>
      <c r="W75" s="4"/>
      <c r="X75" s="4"/>
      <c r="Y75" s="4"/>
      <c r="Z75" s="4"/>
      <c r="AA75" s="4"/>
    </row>
    <row r="76" spans="1:27" s="47" customFormat="1" x14ac:dyDescent="0.25">
      <c r="A76" s="46"/>
      <c r="B76" s="4"/>
      <c r="C76" s="46"/>
      <c r="F76" s="4"/>
      <c r="G76" s="4"/>
      <c r="H76" s="4"/>
      <c r="I76" s="4"/>
      <c r="J76" s="4"/>
      <c r="K76" s="4"/>
      <c r="L76" s="4"/>
      <c r="M76" s="4"/>
      <c r="N76" s="4"/>
      <c r="O76" s="4"/>
      <c r="P76" s="4"/>
      <c r="Q76" s="4"/>
      <c r="R76" s="4"/>
      <c r="S76" s="4"/>
      <c r="T76" s="4"/>
      <c r="U76" s="48"/>
      <c r="V76" s="49"/>
      <c r="W76" s="4"/>
      <c r="X76" s="4"/>
      <c r="Y76" s="4"/>
      <c r="Z76" s="4"/>
      <c r="AA76" s="4"/>
    </row>
    <row r="77" spans="1:27" s="47" customFormat="1" x14ac:dyDescent="0.25">
      <c r="A77" s="46"/>
      <c r="B77" s="4"/>
      <c r="C77" s="46"/>
      <c r="F77" s="4"/>
      <c r="G77" s="4"/>
      <c r="H77" s="4"/>
      <c r="I77" s="4"/>
      <c r="J77" s="4"/>
      <c r="K77" s="4"/>
      <c r="L77" s="4"/>
      <c r="M77" s="4"/>
      <c r="N77" s="4"/>
      <c r="O77" s="4"/>
      <c r="P77" s="4"/>
      <c r="Q77" s="4"/>
      <c r="R77" s="4"/>
      <c r="S77" s="4"/>
      <c r="T77" s="4"/>
      <c r="U77" s="48"/>
      <c r="V77" s="49"/>
      <c r="W77" s="4"/>
      <c r="X77" s="4"/>
      <c r="Y77" s="4"/>
      <c r="Z77" s="4"/>
      <c r="AA77" s="4"/>
    </row>
    <row r="78" spans="1:27" s="47" customFormat="1" x14ac:dyDescent="0.25">
      <c r="A78" s="46"/>
      <c r="B78" s="4"/>
      <c r="C78" s="46"/>
      <c r="F78" s="4"/>
      <c r="G78" s="4"/>
      <c r="H78" s="4"/>
      <c r="I78" s="4"/>
      <c r="J78" s="4"/>
      <c r="K78" s="4"/>
      <c r="L78" s="4"/>
      <c r="M78" s="4"/>
      <c r="N78" s="4"/>
      <c r="O78" s="4"/>
      <c r="P78" s="4"/>
      <c r="Q78" s="4"/>
      <c r="R78" s="4"/>
      <c r="S78" s="4"/>
      <c r="T78" s="4"/>
      <c r="U78" s="48"/>
      <c r="V78" s="49"/>
      <c r="W78" s="4"/>
      <c r="X78" s="4"/>
      <c r="Y78" s="4"/>
      <c r="Z78" s="4"/>
      <c r="AA78" s="4"/>
    </row>
    <row r="79" spans="1:27" s="47" customFormat="1" x14ac:dyDescent="0.25">
      <c r="A79" s="46"/>
      <c r="B79" s="4"/>
      <c r="C79" s="46"/>
      <c r="F79" s="4"/>
      <c r="G79" s="4"/>
      <c r="H79" s="4"/>
      <c r="I79" s="4"/>
      <c r="J79" s="4"/>
      <c r="K79" s="4"/>
      <c r="L79" s="4"/>
      <c r="M79" s="4"/>
      <c r="N79" s="4"/>
      <c r="O79" s="4"/>
      <c r="P79" s="4"/>
      <c r="Q79" s="4"/>
      <c r="R79" s="4"/>
      <c r="S79" s="4"/>
      <c r="T79" s="4"/>
      <c r="U79" s="48"/>
      <c r="V79" s="49"/>
      <c r="W79" s="4"/>
      <c r="X79" s="4"/>
      <c r="Y79" s="4"/>
      <c r="Z79" s="4"/>
      <c r="AA79" s="4"/>
    </row>
    <row r="80" spans="1:27" s="47" customFormat="1" x14ac:dyDescent="0.25">
      <c r="A80" s="46"/>
      <c r="B80" s="4"/>
      <c r="C80" s="46"/>
      <c r="F80" s="4"/>
      <c r="G80" s="4"/>
      <c r="H80" s="4"/>
      <c r="I80" s="4"/>
      <c r="J80" s="4"/>
      <c r="K80" s="4"/>
      <c r="L80" s="4"/>
      <c r="M80" s="4"/>
      <c r="N80" s="4"/>
      <c r="O80" s="4"/>
      <c r="P80" s="4"/>
      <c r="Q80" s="4"/>
      <c r="R80" s="4"/>
      <c r="S80" s="4"/>
      <c r="T80" s="4"/>
      <c r="U80" s="48"/>
      <c r="V80" s="49"/>
      <c r="W80" s="4"/>
      <c r="X80" s="4"/>
      <c r="Y80" s="4"/>
      <c r="Z80" s="4"/>
      <c r="AA80" s="4"/>
    </row>
    <row r="81" spans="1:27" s="47" customFormat="1" x14ac:dyDescent="0.25">
      <c r="A81" s="46"/>
      <c r="B81" s="4"/>
      <c r="C81" s="46"/>
      <c r="F81" s="4"/>
      <c r="G81" s="4"/>
      <c r="H81" s="4"/>
      <c r="I81" s="4"/>
      <c r="J81" s="4"/>
      <c r="K81" s="4"/>
      <c r="L81" s="4"/>
      <c r="M81" s="4"/>
      <c r="N81" s="4"/>
      <c r="O81" s="4"/>
      <c r="P81" s="4"/>
      <c r="Q81" s="4"/>
      <c r="R81" s="4"/>
      <c r="S81" s="4"/>
      <c r="T81" s="4"/>
      <c r="U81" s="48"/>
      <c r="V81" s="49"/>
      <c r="W81" s="4"/>
      <c r="X81" s="4"/>
      <c r="Y81" s="4"/>
      <c r="Z81" s="4"/>
      <c r="AA81" s="4"/>
    </row>
    <row r="82" spans="1:27" s="47" customFormat="1" x14ac:dyDescent="0.25">
      <c r="A82" s="46"/>
      <c r="B82" s="4"/>
      <c r="C82" s="46"/>
      <c r="F82" s="4"/>
      <c r="G82" s="4"/>
      <c r="H82" s="4"/>
      <c r="I82" s="4"/>
      <c r="J82" s="4"/>
      <c r="K82" s="4"/>
      <c r="L82" s="4"/>
      <c r="M82" s="4"/>
      <c r="N82" s="4"/>
      <c r="O82" s="4"/>
      <c r="P82" s="4"/>
      <c r="Q82" s="4"/>
      <c r="R82" s="4"/>
      <c r="S82" s="4"/>
      <c r="T82" s="4"/>
      <c r="U82" s="48"/>
      <c r="V82" s="49"/>
      <c r="W82" s="4"/>
      <c r="X82" s="4"/>
      <c r="Y82" s="4"/>
      <c r="Z82" s="4"/>
      <c r="AA82" s="4"/>
    </row>
    <row r="83" spans="1:27" s="47" customFormat="1" x14ac:dyDescent="0.25">
      <c r="A83" s="46"/>
      <c r="B83" s="4"/>
      <c r="C83" s="46"/>
      <c r="F83" s="4"/>
      <c r="G83" s="4"/>
      <c r="H83" s="4"/>
      <c r="I83" s="4"/>
      <c r="J83" s="4"/>
      <c r="K83" s="4"/>
      <c r="L83" s="4"/>
      <c r="M83" s="4"/>
      <c r="N83" s="4"/>
      <c r="O83" s="4"/>
      <c r="P83" s="4"/>
      <c r="Q83" s="4"/>
      <c r="R83" s="4"/>
      <c r="S83" s="4"/>
      <c r="T83" s="4"/>
      <c r="U83" s="48"/>
      <c r="V83" s="49"/>
      <c r="W83" s="4"/>
      <c r="X83" s="4"/>
      <c r="Y83" s="4"/>
      <c r="Z83" s="4"/>
      <c r="AA83" s="4"/>
    </row>
    <row r="84" spans="1:27" s="47" customFormat="1" x14ac:dyDescent="0.25">
      <c r="A84" s="46"/>
      <c r="B84" s="4"/>
      <c r="C84" s="46"/>
      <c r="F84" s="4"/>
      <c r="G84" s="4"/>
      <c r="H84" s="4"/>
      <c r="I84" s="4"/>
      <c r="J84" s="4"/>
      <c r="K84" s="4"/>
      <c r="L84" s="4"/>
      <c r="M84" s="4"/>
      <c r="N84" s="4"/>
      <c r="O84" s="4"/>
      <c r="P84" s="4"/>
      <c r="Q84" s="4"/>
      <c r="R84" s="4"/>
      <c r="S84" s="4"/>
      <c r="T84" s="4"/>
      <c r="U84" s="48"/>
      <c r="V84" s="49"/>
      <c r="W84" s="4"/>
      <c r="X84" s="4"/>
      <c r="Y84" s="4"/>
      <c r="Z84" s="4"/>
      <c r="AA84" s="4"/>
    </row>
    <row r="85" spans="1:27" s="47" customFormat="1" x14ac:dyDescent="0.25">
      <c r="A85" s="46"/>
      <c r="B85" s="4"/>
      <c r="C85" s="46"/>
      <c r="F85" s="4"/>
      <c r="G85" s="4"/>
      <c r="H85" s="4"/>
      <c r="I85" s="4"/>
      <c r="J85" s="4"/>
      <c r="K85" s="4"/>
      <c r="L85" s="4"/>
      <c r="M85" s="4"/>
      <c r="N85" s="4"/>
      <c r="O85" s="4"/>
      <c r="P85" s="4"/>
      <c r="Q85" s="4"/>
      <c r="R85" s="4"/>
      <c r="S85" s="4"/>
      <c r="T85" s="4"/>
      <c r="U85" s="48"/>
      <c r="V85" s="49"/>
      <c r="W85" s="4"/>
      <c r="X85" s="4"/>
      <c r="Y85" s="4"/>
      <c r="Z85" s="4"/>
      <c r="AA85" s="4"/>
    </row>
    <row r="86" spans="1:27" s="47" customFormat="1" x14ac:dyDescent="0.25">
      <c r="A86" s="46"/>
      <c r="B86" s="4"/>
      <c r="C86" s="46"/>
      <c r="F86" s="4"/>
      <c r="G86" s="4"/>
      <c r="H86" s="4"/>
      <c r="I86" s="4"/>
      <c r="J86" s="4"/>
      <c r="K86" s="4"/>
      <c r="L86" s="4"/>
      <c r="M86" s="4"/>
      <c r="N86" s="4"/>
      <c r="O86" s="4"/>
      <c r="P86" s="4"/>
      <c r="Q86" s="4"/>
      <c r="R86" s="4"/>
      <c r="S86" s="4"/>
      <c r="T86" s="4"/>
      <c r="U86" s="48"/>
      <c r="V86" s="49"/>
      <c r="W86" s="4"/>
      <c r="X86" s="4"/>
      <c r="Y86" s="4"/>
      <c r="Z86" s="4"/>
      <c r="AA86" s="4"/>
    </row>
    <row r="87" spans="1:27" s="47" customFormat="1" x14ac:dyDescent="0.25">
      <c r="A87" s="46"/>
      <c r="B87" s="4"/>
      <c r="C87" s="46"/>
      <c r="F87" s="4"/>
      <c r="G87" s="4"/>
      <c r="H87" s="4"/>
      <c r="I87" s="4"/>
      <c r="J87" s="4"/>
      <c r="K87" s="4"/>
      <c r="L87" s="4"/>
      <c r="M87" s="4"/>
      <c r="N87" s="4"/>
      <c r="O87" s="4"/>
      <c r="P87" s="4"/>
      <c r="Q87" s="4"/>
      <c r="R87" s="4"/>
      <c r="S87" s="4"/>
      <c r="T87" s="4"/>
      <c r="U87" s="48"/>
      <c r="V87" s="49"/>
      <c r="W87" s="4"/>
      <c r="X87" s="4"/>
      <c r="Y87" s="4"/>
      <c r="Z87" s="4"/>
      <c r="AA87" s="4"/>
    </row>
    <row r="88" spans="1:27" s="47" customFormat="1" x14ac:dyDescent="0.25">
      <c r="A88" s="46"/>
      <c r="B88" s="4"/>
      <c r="C88" s="46"/>
      <c r="F88" s="4"/>
      <c r="G88" s="4"/>
      <c r="H88" s="4"/>
      <c r="I88" s="4"/>
      <c r="J88" s="4"/>
      <c r="K88" s="4"/>
      <c r="L88" s="4"/>
      <c r="M88" s="4"/>
      <c r="N88" s="4"/>
      <c r="O88" s="4"/>
      <c r="P88" s="4"/>
      <c r="Q88" s="4"/>
      <c r="R88" s="4"/>
      <c r="S88" s="4"/>
      <c r="T88" s="4"/>
      <c r="U88" s="48"/>
      <c r="V88" s="49"/>
      <c r="W88" s="4"/>
      <c r="X88" s="4"/>
      <c r="Y88" s="4"/>
      <c r="Z88" s="4"/>
      <c r="AA88" s="4"/>
    </row>
    <row r="89" spans="1:27" s="47" customFormat="1" x14ac:dyDescent="0.25">
      <c r="A89" s="46"/>
      <c r="B89" s="4"/>
      <c r="C89" s="46"/>
      <c r="F89" s="4"/>
      <c r="G89" s="4"/>
      <c r="H89" s="4"/>
      <c r="I89" s="4"/>
      <c r="J89" s="4"/>
      <c r="K89" s="4"/>
      <c r="L89" s="4"/>
      <c r="M89" s="4"/>
      <c r="N89" s="4"/>
      <c r="O89" s="4"/>
      <c r="P89" s="4"/>
      <c r="Q89" s="4"/>
      <c r="R89" s="4"/>
      <c r="S89" s="4"/>
      <c r="T89" s="4"/>
      <c r="U89" s="48"/>
      <c r="V89" s="49"/>
      <c r="W89" s="4"/>
      <c r="X89" s="4"/>
      <c r="Y89" s="4"/>
      <c r="Z89" s="4"/>
      <c r="AA89" s="4"/>
    </row>
    <row r="90" spans="1:27" s="47" customFormat="1" x14ac:dyDescent="0.25">
      <c r="A90" s="46"/>
      <c r="B90" s="4"/>
      <c r="C90" s="46"/>
      <c r="F90" s="4"/>
      <c r="G90" s="4"/>
      <c r="H90" s="4"/>
      <c r="I90" s="4"/>
      <c r="J90" s="4"/>
      <c r="K90" s="4"/>
      <c r="L90" s="4"/>
      <c r="M90" s="4"/>
      <c r="N90" s="4"/>
      <c r="O90" s="4"/>
      <c r="P90" s="4"/>
      <c r="Q90" s="4"/>
      <c r="R90" s="4"/>
      <c r="S90" s="4"/>
      <c r="T90" s="4"/>
      <c r="U90" s="48"/>
      <c r="V90" s="49"/>
      <c r="W90" s="4"/>
      <c r="X90" s="4"/>
      <c r="Y90" s="4"/>
      <c r="Z90" s="4"/>
      <c r="AA90" s="4"/>
    </row>
    <row r="91" spans="1:27" s="47" customFormat="1" x14ac:dyDescent="0.25">
      <c r="A91" s="46"/>
      <c r="B91" s="4"/>
      <c r="C91" s="46"/>
      <c r="F91" s="4"/>
      <c r="G91" s="4"/>
      <c r="H91" s="4"/>
      <c r="I91" s="4"/>
      <c r="J91" s="4"/>
      <c r="K91" s="4"/>
      <c r="L91" s="4"/>
      <c r="M91" s="4"/>
      <c r="N91" s="4"/>
      <c r="O91" s="4"/>
      <c r="P91" s="4"/>
      <c r="Q91" s="4"/>
      <c r="R91" s="4"/>
      <c r="S91" s="4"/>
      <c r="T91" s="4"/>
      <c r="U91" s="48"/>
      <c r="V91" s="49"/>
      <c r="W91" s="4"/>
      <c r="X91" s="4"/>
      <c r="Y91" s="4"/>
      <c r="Z91" s="4"/>
      <c r="AA91" s="4"/>
    </row>
    <row r="92" spans="1:27" s="47" customFormat="1" x14ac:dyDescent="0.25">
      <c r="A92" s="46"/>
      <c r="B92" s="4"/>
      <c r="C92" s="46"/>
      <c r="F92" s="4"/>
      <c r="G92" s="4"/>
      <c r="H92" s="4"/>
      <c r="I92" s="4"/>
      <c r="J92" s="4"/>
      <c r="K92" s="4"/>
      <c r="L92" s="4"/>
      <c r="M92" s="4"/>
      <c r="N92" s="4"/>
      <c r="O92" s="4"/>
      <c r="P92" s="4"/>
      <c r="Q92" s="4"/>
      <c r="R92" s="4"/>
      <c r="S92" s="4"/>
      <c r="T92" s="4"/>
      <c r="U92" s="48"/>
      <c r="V92" s="49"/>
      <c r="W92" s="4"/>
      <c r="X92" s="4"/>
      <c r="Y92" s="4"/>
      <c r="Z92" s="4"/>
      <c r="AA92" s="4"/>
    </row>
    <row r="93" spans="1:27" s="47" customFormat="1" x14ac:dyDescent="0.25">
      <c r="A93" s="46"/>
      <c r="B93" s="4"/>
      <c r="C93" s="46"/>
      <c r="F93" s="4"/>
      <c r="G93" s="4"/>
      <c r="H93" s="4"/>
      <c r="I93" s="4"/>
      <c r="J93" s="4"/>
      <c r="K93" s="4"/>
      <c r="L93" s="4"/>
      <c r="M93" s="4"/>
      <c r="N93" s="4"/>
      <c r="O93" s="4"/>
      <c r="P93" s="4"/>
      <c r="Q93" s="4"/>
      <c r="R93" s="4"/>
      <c r="S93" s="4"/>
      <c r="T93" s="4"/>
      <c r="U93" s="48"/>
      <c r="V93" s="49"/>
      <c r="W93" s="4"/>
      <c r="X93" s="4"/>
      <c r="Y93" s="4"/>
      <c r="Z93" s="4"/>
      <c r="AA93" s="4"/>
    </row>
    <row r="94" spans="1:27" s="47" customFormat="1" x14ac:dyDescent="0.25">
      <c r="A94" s="46"/>
      <c r="B94" s="4"/>
      <c r="C94" s="46"/>
      <c r="F94" s="4"/>
      <c r="G94" s="4"/>
      <c r="H94" s="4"/>
      <c r="I94" s="4"/>
      <c r="J94" s="4"/>
      <c r="K94" s="4"/>
      <c r="L94" s="4"/>
      <c r="M94" s="4"/>
      <c r="N94" s="4"/>
      <c r="O94" s="4"/>
      <c r="P94" s="4"/>
      <c r="Q94" s="4"/>
      <c r="R94" s="4"/>
      <c r="S94" s="4"/>
      <c r="T94" s="4"/>
      <c r="U94" s="48"/>
      <c r="V94" s="49"/>
      <c r="W94" s="4"/>
      <c r="X94" s="4"/>
      <c r="Y94" s="4"/>
      <c r="Z94" s="4"/>
      <c r="AA94" s="4"/>
    </row>
    <row r="95" spans="1:27" s="47" customFormat="1" x14ac:dyDescent="0.25">
      <c r="A95" s="46"/>
      <c r="B95" s="4"/>
      <c r="C95" s="46"/>
      <c r="F95" s="4"/>
      <c r="G95" s="4"/>
      <c r="H95" s="4"/>
      <c r="I95" s="4"/>
      <c r="J95" s="4"/>
      <c r="K95" s="4"/>
      <c r="L95" s="4"/>
      <c r="M95" s="4"/>
      <c r="N95" s="4"/>
      <c r="O95" s="4"/>
      <c r="P95" s="4"/>
      <c r="Q95" s="4"/>
      <c r="R95" s="4"/>
      <c r="S95" s="4"/>
      <c r="T95" s="4"/>
      <c r="U95" s="48"/>
      <c r="V95" s="49"/>
      <c r="W95" s="4"/>
      <c r="X95" s="4"/>
      <c r="Y95" s="4"/>
      <c r="Z95" s="4"/>
      <c r="AA95" s="4"/>
    </row>
    <row r="96" spans="1:27" s="47" customFormat="1" x14ac:dyDescent="0.25">
      <c r="A96" s="46"/>
      <c r="B96" s="4"/>
      <c r="C96" s="46"/>
      <c r="F96" s="4"/>
      <c r="G96" s="4"/>
      <c r="H96" s="4"/>
      <c r="I96" s="4"/>
      <c r="J96" s="4"/>
      <c r="K96" s="4"/>
      <c r="L96" s="4"/>
      <c r="M96" s="4"/>
      <c r="N96" s="4"/>
      <c r="O96" s="4"/>
      <c r="P96" s="4"/>
      <c r="Q96" s="4"/>
      <c r="R96" s="4"/>
      <c r="S96" s="4"/>
      <c r="T96" s="4"/>
      <c r="U96" s="48"/>
      <c r="V96" s="49"/>
      <c r="W96" s="4"/>
      <c r="X96" s="4"/>
      <c r="Y96" s="4"/>
      <c r="Z96" s="4"/>
      <c r="AA96" s="4"/>
    </row>
    <row r="97" spans="1:27" s="47" customFormat="1" x14ac:dyDescent="0.25">
      <c r="A97" s="46"/>
      <c r="B97" s="4"/>
      <c r="C97" s="46"/>
      <c r="F97" s="4"/>
      <c r="G97" s="4"/>
      <c r="H97" s="4"/>
      <c r="I97" s="4"/>
      <c r="J97" s="4"/>
      <c r="K97" s="4"/>
      <c r="L97" s="4"/>
      <c r="M97" s="4"/>
      <c r="N97" s="4"/>
      <c r="O97" s="4"/>
      <c r="P97" s="4"/>
      <c r="Q97" s="4"/>
      <c r="R97" s="4"/>
      <c r="S97" s="4"/>
      <c r="T97" s="4"/>
      <c r="U97" s="48"/>
      <c r="V97" s="49"/>
      <c r="W97" s="4"/>
      <c r="X97" s="4"/>
      <c r="Y97" s="4"/>
      <c r="Z97" s="4"/>
      <c r="AA97" s="4"/>
    </row>
    <row r="98" spans="1:27" s="47" customFormat="1" x14ac:dyDescent="0.25">
      <c r="A98" s="46"/>
      <c r="B98" s="4"/>
      <c r="C98" s="46"/>
      <c r="F98" s="4"/>
      <c r="G98" s="4"/>
      <c r="H98" s="4"/>
      <c r="I98" s="4"/>
      <c r="J98" s="4"/>
      <c r="K98" s="4"/>
      <c r="L98" s="4"/>
      <c r="M98" s="4"/>
      <c r="N98" s="4"/>
      <c r="O98" s="4"/>
      <c r="P98" s="4"/>
      <c r="Q98" s="4"/>
      <c r="R98" s="4"/>
      <c r="S98" s="4"/>
      <c r="T98" s="4"/>
      <c r="U98" s="48"/>
      <c r="V98" s="49"/>
      <c r="W98" s="4"/>
      <c r="X98" s="4"/>
      <c r="Y98" s="4"/>
      <c r="Z98" s="4"/>
      <c r="AA98" s="4"/>
    </row>
    <row r="99" spans="1:27" s="47" customFormat="1" x14ac:dyDescent="0.25">
      <c r="A99" s="46"/>
      <c r="B99" s="4"/>
      <c r="C99" s="46"/>
      <c r="F99" s="4"/>
      <c r="G99" s="4"/>
      <c r="H99" s="4"/>
      <c r="I99" s="4"/>
      <c r="J99" s="4"/>
      <c r="K99" s="4"/>
      <c r="L99" s="4"/>
      <c r="M99" s="4"/>
      <c r="N99" s="4"/>
      <c r="O99" s="4"/>
      <c r="P99" s="4"/>
      <c r="Q99" s="4"/>
      <c r="R99" s="4"/>
      <c r="S99" s="4"/>
      <c r="T99" s="4"/>
      <c r="U99" s="48"/>
      <c r="V99" s="49"/>
      <c r="W99" s="4"/>
      <c r="X99" s="4"/>
      <c r="Y99" s="4"/>
      <c r="Z99" s="4"/>
      <c r="AA99" s="4"/>
    </row>
    <row r="100" spans="1:27" s="47" customFormat="1" x14ac:dyDescent="0.25">
      <c r="A100" s="46"/>
      <c r="B100" s="4"/>
      <c r="C100" s="46"/>
      <c r="F100" s="4"/>
      <c r="G100" s="4"/>
      <c r="H100" s="4"/>
      <c r="I100" s="4"/>
      <c r="J100" s="4"/>
      <c r="K100" s="4"/>
      <c r="L100" s="4"/>
      <c r="M100" s="4"/>
      <c r="N100" s="4"/>
      <c r="O100" s="4"/>
      <c r="P100" s="4"/>
      <c r="Q100" s="4"/>
      <c r="R100" s="4"/>
      <c r="S100" s="4"/>
      <c r="T100" s="4"/>
      <c r="U100" s="48"/>
      <c r="V100" s="49"/>
      <c r="W100" s="4"/>
      <c r="X100" s="4"/>
      <c r="Y100" s="4"/>
      <c r="Z100" s="4"/>
      <c r="AA100" s="4"/>
    </row>
    <row r="101" spans="1:27" s="47" customFormat="1" x14ac:dyDescent="0.25">
      <c r="A101" s="46"/>
      <c r="B101" s="4"/>
      <c r="C101" s="46"/>
      <c r="F101" s="4"/>
      <c r="G101" s="4"/>
      <c r="H101" s="4"/>
      <c r="I101" s="4"/>
      <c r="J101" s="4"/>
      <c r="K101" s="4"/>
      <c r="L101" s="4"/>
      <c r="M101" s="4"/>
      <c r="N101" s="4"/>
      <c r="O101" s="4"/>
      <c r="P101" s="4"/>
      <c r="Q101" s="4"/>
      <c r="R101" s="4"/>
      <c r="S101" s="4"/>
      <c r="T101" s="4"/>
      <c r="U101" s="48"/>
      <c r="V101" s="49"/>
      <c r="W101" s="4"/>
      <c r="X101" s="4"/>
      <c r="Y101" s="4"/>
      <c r="Z101" s="4"/>
      <c r="AA101" s="4"/>
    </row>
    <row r="102" spans="1:27" s="47" customFormat="1" x14ac:dyDescent="0.25">
      <c r="A102" s="46"/>
      <c r="B102" s="4"/>
      <c r="C102" s="46"/>
      <c r="F102" s="4"/>
      <c r="G102" s="4"/>
      <c r="H102" s="4"/>
      <c r="I102" s="4"/>
      <c r="J102" s="4"/>
      <c r="K102" s="4"/>
      <c r="L102" s="4"/>
      <c r="M102" s="4"/>
      <c r="N102" s="4"/>
      <c r="O102" s="4"/>
      <c r="P102" s="4"/>
      <c r="Q102" s="4"/>
      <c r="R102" s="4"/>
      <c r="S102" s="4"/>
      <c r="T102" s="4"/>
      <c r="U102" s="48"/>
      <c r="V102" s="49"/>
      <c r="W102" s="4"/>
      <c r="X102" s="4"/>
      <c r="Y102" s="4"/>
      <c r="Z102" s="4"/>
      <c r="AA102" s="4"/>
    </row>
    <row r="103" spans="1:27" s="47" customFormat="1" x14ac:dyDescent="0.25">
      <c r="A103" s="46"/>
      <c r="B103" s="4"/>
      <c r="C103" s="46"/>
      <c r="F103" s="4"/>
      <c r="G103" s="4"/>
      <c r="H103" s="4"/>
      <c r="I103" s="4"/>
      <c r="J103" s="4"/>
      <c r="K103" s="4"/>
      <c r="L103" s="4"/>
      <c r="M103" s="4"/>
      <c r="N103" s="4"/>
      <c r="O103" s="4"/>
      <c r="P103" s="4"/>
      <c r="Q103" s="4"/>
      <c r="R103" s="4"/>
      <c r="S103" s="4"/>
      <c r="T103" s="4"/>
      <c r="U103" s="48"/>
      <c r="V103" s="49"/>
      <c r="W103" s="4"/>
      <c r="X103" s="4"/>
      <c r="Y103" s="4"/>
      <c r="Z103" s="4"/>
      <c r="AA103" s="4"/>
    </row>
    <row r="104" spans="1:27" s="47" customFormat="1" x14ac:dyDescent="0.25">
      <c r="A104" s="46"/>
      <c r="B104" s="4"/>
      <c r="C104" s="46"/>
      <c r="F104" s="4"/>
      <c r="G104" s="4"/>
      <c r="H104" s="4"/>
      <c r="I104" s="4"/>
      <c r="J104" s="4"/>
      <c r="K104" s="4"/>
      <c r="L104" s="4"/>
      <c r="M104" s="4"/>
      <c r="N104" s="4"/>
      <c r="O104" s="4"/>
      <c r="P104" s="4"/>
      <c r="Q104" s="4"/>
      <c r="R104" s="4"/>
      <c r="S104" s="4"/>
      <c r="T104" s="4"/>
      <c r="U104" s="48"/>
      <c r="V104" s="49"/>
      <c r="W104" s="4"/>
      <c r="X104" s="4"/>
      <c r="Y104" s="4"/>
      <c r="Z104" s="4"/>
      <c r="AA104" s="4"/>
    </row>
  </sheetData>
  <mergeCells count="40">
    <mergeCell ref="V9:V10"/>
    <mergeCell ref="R7:T7"/>
    <mergeCell ref="V7:V8"/>
    <mergeCell ref="J8:J10"/>
    <mergeCell ref="L8:L10"/>
    <mergeCell ref="R8:R10"/>
    <mergeCell ref="S8:S10"/>
    <mergeCell ref="T8:T10"/>
    <mergeCell ref="V5:V6"/>
    <mergeCell ref="W5:W10"/>
    <mergeCell ref="X5:X10"/>
    <mergeCell ref="C6:C10"/>
    <mergeCell ref="D6:E6"/>
    <mergeCell ref="F6:J6"/>
    <mergeCell ref="K6:O6"/>
    <mergeCell ref="P6:P10"/>
    <mergeCell ref="Q6:T6"/>
    <mergeCell ref="D7:D10"/>
    <mergeCell ref="M8:M10"/>
    <mergeCell ref="N8:N10"/>
    <mergeCell ref="O8:O10"/>
    <mergeCell ref="E7:E10"/>
    <mergeCell ref="F7:F10"/>
    <mergeCell ref="G7:J7"/>
    <mergeCell ref="A1:R1"/>
    <mergeCell ref="A2:U2"/>
    <mergeCell ref="A3:U3"/>
    <mergeCell ref="A4:U4"/>
    <mergeCell ref="A5:A10"/>
    <mergeCell ref="B5:B10"/>
    <mergeCell ref="C5:E5"/>
    <mergeCell ref="F5:O5"/>
    <mergeCell ref="P5:T5"/>
    <mergeCell ref="U5:U10"/>
    <mergeCell ref="Q7:Q10"/>
    <mergeCell ref="K7:K10"/>
    <mergeCell ref="L7:O7"/>
    <mergeCell ref="G8:G10"/>
    <mergeCell ref="H8:H10"/>
    <mergeCell ref="I8:I10"/>
  </mergeCells>
  <printOptions horizontalCentered="1"/>
  <pageMargins left="0.23622047244094491" right="0" top="0.27559055118110237" bottom="0.19685039370078741" header="0.31496062992125984" footer="0.19685039370078741"/>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HZ468"/>
  <sheetViews>
    <sheetView view="pageBreakPreview" topLeftCell="B1" zoomScale="55" zoomScaleNormal="60" zoomScaleSheetLayoutView="55" workbookViewId="0">
      <pane xSplit="7" ySplit="13" topLeftCell="I257" activePane="bottomRight" state="frozen"/>
      <selection activeCell="B1" sqref="B1"/>
      <selection pane="topRight" activeCell="I1" sqref="I1"/>
      <selection pane="bottomLeft" activeCell="B14" sqref="B14"/>
      <selection pane="bottomRight" activeCell="AA100" sqref="AA100"/>
    </sheetView>
  </sheetViews>
  <sheetFormatPr defaultRowHeight="15" x14ac:dyDescent="0.25"/>
  <cols>
    <col min="1" max="1" width="9" style="84"/>
    <col min="2" max="2" width="7" style="84" customWidth="1"/>
    <col min="3" max="3" width="46.125" style="84" customWidth="1"/>
    <col min="4" max="4" width="8.5" style="84" hidden="1" customWidth="1"/>
    <col min="5" max="5" width="10.125" style="84" hidden="1" customWidth="1"/>
    <col min="6" max="7" width="9.25" style="84" hidden="1" customWidth="1"/>
    <col min="8" max="8" width="7.875" style="84" hidden="1" customWidth="1"/>
    <col min="9" max="9" width="19.375" style="84" customWidth="1"/>
    <col min="10" max="10" width="12.875" style="84" customWidth="1"/>
    <col min="11" max="11" width="15.75" style="84" customWidth="1"/>
    <col min="12" max="12" width="10.625" style="84" hidden="1" customWidth="1"/>
    <col min="13" max="13" width="10.75" style="84" hidden="1" customWidth="1"/>
    <col min="14" max="14" width="10.25" style="84" hidden="1" customWidth="1"/>
    <col min="15" max="15" width="10.875" style="84" hidden="1" customWidth="1"/>
    <col min="16" max="16" width="10.125" style="84" hidden="1" customWidth="1"/>
    <col min="17" max="17" width="12" style="84" customWidth="1"/>
    <col min="18" max="18" width="12.5" style="84" customWidth="1"/>
    <col min="19" max="19" width="10.5" style="84" hidden="1" customWidth="1"/>
    <col min="20" max="20" width="10.75" style="84" hidden="1" customWidth="1"/>
    <col min="21" max="21" width="10.875" style="84" hidden="1" customWidth="1"/>
    <col min="22" max="22" width="11.375" style="84" hidden="1" customWidth="1"/>
    <col min="23" max="23" width="11.125" style="84" customWidth="1"/>
    <col min="24" max="24" width="10.875" style="84" customWidth="1"/>
    <col min="25" max="25" width="12.125" style="84" customWidth="1"/>
    <col min="26" max="26" width="11.875" style="84" customWidth="1"/>
    <col min="27" max="27" width="11" style="84" customWidth="1"/>
    <col min="28" max="28" width="11.5" style="84" hidden="1" customWidth="1"/>
    <col min="29" max="30" width="11.75" style="84" hidden="1" customWidth="1"/>
    <col min="31" max="31" width="11.875" style="84" customWidth="1"/>
    <col min="32" max="32" width="10.75" style="84" customWidth="1"/>
    <col min="33" max="33" width="30.875" style="84" customWidth="1"/>
    <col min="34" max="34" width="15.875" style="195" customWidth="1"/>
    <col min="35" max="36" width="9" style="194"/>
    <col min="37" max="37" width="9.5" style="194" bestFit="1" customWidth="1"/>
    <col min="38" max="86" width="9" style="194"/>
    <col min="87" max="87" width="9" style="196"/>
    <col min="88" max="261" width="9" style="84"/>
    <col min="262" max="262" width="7.25" style="84" customWidth="1"/>
    <col min="263" max="263" width="46.125" style="84" customWidth="1"/>
    <col min="264" max="267" width="0" style="84" hidden="1" customWidth="1"/>
    <col min="268" max="268" width="17.375" style="84" customWidth="1"/>
    <col min="269" max="269" width="12.875" style="84" customWidth="1"/>
    <col min="270" max="270" width="15.75" style="84" customWidth="1"/>
    <col min="271" max="275" width="0" style="84" hidden="1" customWidth="1"/>
    <col min="276" max="276" width="12" style="84" customWidth="1"/>
    <col min="277" max="277" width="12.5" style="84" customWidth="1"/>
    <col min="278" max="281" width="0" style="84" hidden="1" customWidth="1"/>
    <col min="282" max="282" width="11.125" style="84" customWidth="1"/>
    <col min="283" max="283" width="10.875" style="84" customWidth="1"/>
    <col min="284" max="285" width="12.125" style="84" customWidth="1"/>
    <col min="286" max="286" width="11.75" style="84" customWidth="1"/>
    <col min="287" max="287" width="10.25" style="84" customWidth="1"/>
    <col min="288" max="288" width="9.125" style="84" customWidth="1"/>
    <col min="289" max="289" width="30.875" style="84" customWidth="1"/>
    <col min="290" max="292" width="9" style="84"/>
    <col min="293" max="293" width="9.5" style="84" bestFit="1" customWidth="1"/>
    <col min="294" max="517" width="9" style="84"/>
    <col min="518" max="518" width="7.25" style="84" customWidth="1"/>
    <col min="519" max="519" width="46.125" style="84" customWidth="1"/>
    <col min="520" max="523" width="0" style="84" hidden="1" customWidth="1"/>
    <col min="524" max="524" width="17.375" style="84" customWidth="1"/>
    <col min="525" max="525" width="12.875" style="84" customWidth="1"/>
    <col min="526" max="526" width="15.75" style="84" customWidth="1"/>
    <col min="527" max="531" width="0" style="84" hidden="1" customWidth="1"/>
    <col min="532" max="532" width="12" style="84" customWidth="1"/>
    <col min="533" max="533" width="12.5" style="84" customWidth="1"/>
    <col min="534" max="537" width="0" style="84" hidden="1" customWidth="1"/>
    <col min="538" max="538" width="11.125" style="84" customWidth="1"/>
    <col min="539" max="539" width="10.875" style="84" customWidth="1"/>
    <col min="540" max="541" width="12.125" style="84" customWidth="1"/>
    <col min="542" max="542" width="11.75" style="84" customWidth="1"/>
    <col min="543" max="543" width="10.25" style="84" customWidth="1"/>
    <col min="544" max="544" width="9.125" style="84" customWidth="1"/>
    <col min="545" max="545" width="30.875" style="84" customWidth="1"/>
    <col min="546" max="548" width="9" style="84"/>
    <col min="549" max="549" width="9.5" style="84" bestFit="1" customWidth="1"/>
    <col min="550" max="773" width="9" style="84"/>
    <col min="774" max="774" width="7.25" style="84" customWidth="1"/>
    <col min="775" max="775" width="46.125" style="84" customWidth="1"/>
    <col min="776" max="779" width="0" style="84" hidden="1" customWidth="1"/>
    <col min="780" max="780" width="17.375" style="84" customWidth="1"/>
    <col min="781" max="781" width="12.875" style="84" customWidth="1"/>
    <col min="782" max="782" width="15.75" style="84" customWidth="1"/>
    <col min="783" max="787" width="0" style="84" hidden="1" customWidth="1"/>
    <col min="788" max="788" width="12" style="84" customWidth="1"/>
    <col min="789" max="789" width="12.5" style="84" customWidth="1"/>
    <col min="790" max="793" width="0" style="84" hidden="1" customWidth="1"/>
    <col min="794" max="794" width="11.125" style="84" customWidth="1"/>
    <col min="795" max="795" width="10.875" style="84" customWidth="1"/>
    <col min="796" max="797" width="12.125" style="84" customWidth="1"/>
    <col min="798" max="798" width="11.75" style="84" customWidth="1"/>
    <col min="799" max="799" width="10.25" style="84" customWidth="1"/>
    <col min="800" max="800" width="9.125" style="84" customWidth="1"/>
    <col min="801" max="801" width="30.875" style="84" customWidth="1"/>
    <col min="802" max="804" width="9" style="84"/>
    <col min="805" max="805" width="9.5" style="84" bestFit="1" customWidth="1"/>
    <col min="806" max="1029" width="9" style="84"/>
    <col min="1030" max="1030" width="7.25" style="84" customWidth="1"/>
    <col min="1031" max="1031" width="46.125" style="84" customWidth="1"/>
    <col min="1032" max="1035" width="0" style="84" hidden="1" customWidth="1"/>
    <col min="1036" max="1036" width="17.375" style="84" customWidth="1"/>
    <col min="1037" max="1037" width="12.875" style="84" customWidth="1"/>
    <col min="1038" max="1038" width="15.75" style="84" customWidth="1"/>
    <col min="1039" max="1043" width="0" style="84" hidden="1" customWidth="1"/>
    <col min="1044" max="1044" width="12" style="84" customWidth="1"/>
    <col min="1045" max="1045" width="12.5" style="84" customWidth="1"/>
    <col min="1046" max="1049" width="0" style="84" hidden="1" customWidth="1"/>
    <col min="1050" max="1050" width="11.125" style="84" customWidth="1"/>
    <col min="1051" max="1051" width="10.875" style="84" customWidth="1"/>
    <col min="1052" max="1053" width="12.125" style="84" customWidth="1"/>
    <col min="1054" max="1054" width="11.75" style="84" customWidth="1"/>
    <col min="1055" max="1055" width="10.25" style="84" customWidth="1"/>
    <col min="1056" max="1056" width="9.125" style="84" customWidth="1"/>
    <col min="1057" max="1057" width="30.875" style="84" customWidth="1"/>
    <col min="1058" max="1060" width="9" style="84"/>
    <col min="1061" max="1061" width="9.5" style="84" bestFit="1" customWidth="1"/>
    <col min="1062" max="1285" width="9" style="84"/>
    <col min="1286" max="1286" width="7.25" style="84" customWidth="1"/>
    <col min="1287" max="1287" width="46.125" style="84" customWidth="1"/>
    <col min="1288" max="1291" width="0" style="84" hidden="1" customWidth="1"/>
    <col min="1292" max="1292" width="17.375" style="84" customWidth="1"/>
    <col min="1293" max="1293" width="12.875" style="84" customWidth="1"/>
    <col min="1294" max="1294" width="15.75" style="84" customWidth="1"/>
    <col min="1295" max="1299" width="0" style="84" hidden="1" customWidth="1"/>
    <col min="1300" max="1300" width="12" style="84" customWidth="1"/>
    <col min="1301" max="1301" width="12.5" style="84" customWidth="1"/>
    <col min="1302" max="1305" width="0" style="84" hidden="1" customWidth="1"/>
    <col min="1306" max="1306" width="11.125" style="84" customWidth="1"/>
    <col min="1307" max="1307" width="10.875" style="84" customWidth="1"/>
    <col min="1308" max="1309" width="12.125" style="84" customWidth="1"/>
    <col min="1310" max="1310" width="11.75" style="84" customWidth="1"/>
    <col min="1311" max="1311" width="10.25" style="84" customWidth="1"/>
    <col min="1312" max="1312" width="9.125" style="84" customWidth="1"/>
    <col min="1313" max="1313" width="30.875" style="84" customWidth="1"/>
    <col min="1314" max="1316" width="9" style="84"/>
    <col min="1317" max="1317" width="9.5" style="84" bestFit="1" customWidth="1"/>
    <col min="1318" max="1541" width="9" style="84"/>
    <col min="1542" max="1542" width="7.25" style="84" customWidth="1"/>
    <col min="1543" max="1543" width="46.125" style="84" customWidth="1"/>
    <col min="1544" max="1547" width="0" style="84" hidden="1" customWidth="1"/>
    <col min="1548" max="1548" width="17.375" style="84" customWidth="1"/>
    <col min="1549" max="1549" width="12.875" style="84" customWidth="1"/>
    <col min="1550" max="1550" width="15.75" style="84" customWidth="1"/>
    <col min="1551" max="1555" width="0" style="84" hidden="1" customWidth="1"/>
    <col min="1556" max="1556" width="12" style="84" customWidth="1"/>
    <col min="1557" max="1557" width="12.5" style="84" customWidth="1"/>
    <col min="1558" max="1561" width="0" style="84" hidden="1" customWidth="1"/>
    <col min="1562" max="1562" width="11.125" style="84" customWidth="1"/>
    <col min="1563" max="1563" width="10.875" style="84" customWidth="1"/>
    <col min="1564" max="1565" width="12.125" style="84" customWidth="1"/>
    <col min="1566" max="1566" width="11.75" style="84" customWidth="1"/>
    <col min="1567" max="1567" width="10.25" style="84" customWidth="1"/>
    <col min="1568" max="1568" width="9.125" style="84" customWidth="1"/>
    <col min="1569" max="1569" width="30.875" style="84" customWidth="1"/>
    <col min="1570" max="1572" width="9" style="84"/>
    <col min="1573" max="1573" width="9.5" style="84" bestFit="1" customWidth="1"/>
    <col min="1574" max="1797" width="9" style="84"/>
    <col min="1798" max="1798" width="7.25" style="84" customWidth="1"/>
    <col min="1799" max="1799" width="46.125" style="84" customWidth="1"/>
    <col min="1800" max="1803" width="0" style="84" hidden="1" customWidth="1"/>
    <col min="1804" max="1804" width="17.375" style="84" customWidth="1"/>
    <col min="1805" max="1805" width="12.875" style="84" customWidth="1"/>
    <col min="1806" max="1806" width="15.75" style="84" customWidth="1"/>
    <col min="1807" max="1811" width="0" style="84" hidden="1" customWidth="1"/>
    <col min="1812" max="1812" width="12" style="84" customWidth="1"/>
    <col min="1813" max="1813" width="12.5" style="84" customWidth="1"/>
    <col min="1814" max="1817" width="0" style="84" hidden="1" customWidth="1"/>
    <col min="1818" max="1818" width="11.125" style="84" customWidth="1"/>
    <col min="1819" max="1819" width="10.875" style="84" customWidth="1"/>
    <col min="1820" max="1821" width="12.125" style="84" customWidth="1"/>
    <col min="1822" max="1822" width="11.75" style="84" customWidth="1"/>
    <col min="1823" max="1823" width="10.25" style="84" customWidth="1"/>
    <col min="1824" max="1824" width="9.125" style="84" customWidth="1"/>
    <col min="1825" max="1825" width="30.875" style="84" customWidth="1"/>
    <col min="1826" max="1828" width="9" style="84"/>
    <col min="1829" max="1829" width="9.5" style="84" bestFit="1" customWidth="1"/>
    <col min="1830" max="2053" width="9" style="84"/>
    <col min="2054" max="2054" width="7.25" style="84" customWidth="1"/>
    <col min="2055" max="2055" width="46.125" style="84" customWidth="1"/>
    <col min="2056" max="2059" width="0" style="84" hidden="1" customWidth="1"/>
    <col min="2060" max="2060" width="17.375" style="84" customWidth="1"/>
    <col min="2061" max="2061" width="12.875" style="84" customWidth="1"/>
    <col min="2062" max="2062" width="15.75" style="84" customWidth="1"/>
    <col min="2063" max="2067" width="0" style="84" hidden="1" customWidth="1"/>
    <col min="2068" max="2068" width="12" style="84" customWidth="1"/>
    <col min="2069" max="2069" width="12.5" style="84" customWidth="1"/>
    <col min="2070" max="2073" width="0" style="84" hidden="1" customWidth="1"/>
    <col min="2074" max="2074" width="11.125" style="84" customWidth="1"/>
    <col min="2075" max="2075" width="10.875" style="84" customWidth="1"/>
    <col min="2076" max="2077" width="12.125" style="84" customWidth="1"/>
    <col min="2078" max="2078" width="11.75" style="84" customWidth="1"/>
    <col min="2079" max="2079" width="10.25" style="84" customWidth="1"/>
    <col min="2080" max="2080" width="9.125" style="84" customWidth="1"/>
    <col min="2081" max="2081" width="30.875" style="84" customWidth="1"/>
    <col min="2082" max="2084" width="9" style="84"/>
    <col min="2085" max="2085" width="9.5" style="84" bestFit="1" customWidth="1"/>
    <col min="2086" max="2309" width="9" style="84"/>
    <col min="2310" max="2310" width="7.25" style="84" customWidth="1"/>
    <col min="2311" max="2311" width="46.125" style="84" customWidth="1"/>
    <col min="2312" max="2315" width="0" style="84" hidden="1" customWidth="1"/>
    <col min="2316" max="2316" width="17.375" style="84" customWidth="1"/>
    <col min="2317" max="2317" width="12.875" style="84" customWidth="1"/>
    <col min="2318" max="2318" width="15.75" style="84" customWidth="1"/>
    <col min="2319" max="2323" width="0" style="84" hidden="1" customWidth="1"/>
    <col min="2324" max="2324" width="12" style="84" customWidth="1"/>
    <col min="2325" max="2325" width="12.5" style="84" customWidth="1"/>
    <col min="2326" max="2329" width="0" style="84" hidden="1" customWidth="1"/>
    <col min="2330" max="2330" width="11.125" style="84" customWidth="1"/>
    <col min="2331" max="2331" width="10.875" style="84" customWidth="1"/>
    <col min="2332" max="2333" width="12.125" style="84" customWidth="1"/>
    <col min="2334" max="2334" width="11.75" style="84" customWidth="1"/>
    <col min="2335" max="2335" width="10.25" style="84" customWidth="1"/>
    <col min="2336" max="2336" width="9.125" style="84" customWidth="1"/>
    <col min="2337" max="2337" width="30.875" style="84" customWidth="1"/>
    <col min="2338" max="2340" width="9" style="84"/>
    <col min="2341" max="2341" width="9.5" style="84" bestFit="1" customWidth="1"/>
    <col min="2342" max="2565" width="9" style="84"/>
    <col min="2566" max="2566" width="7.25" style="84" customWidth="1"/>
    <col min="2567" max="2567" width="46.125" style="84" customWidth="1"/>
    <col min="2568" max="2571" width="0" style="84" hidden="1" customWidth="1"/>
    <col min="2572" max="2572" width="17.375" style="84" customWidth="1"/>
    <col min="2573" max="2573" width="12.875" style="84" customWidth="1"/>
    <col min="2574" max="2574" width="15.75" style="84" customWidth="1"/>
    <col min="2575" max="2579" width="0" style="84" hidden="1" customWidth="1"/>
    <col min="2580" max="2580" width="12" style="84" customWidth="1"/>
    <col min="2581" max="2581" width="12.5" style="84" customWidth="1"/>
    <col min="2582" max="2585" width="0" style="84" hidden="1" customWidth="1"/>
    <col min="2586" max="2586" width="11.125" style="84" customWidth="1"/>
    <col min="2587" max="2587" width="10.875" style="84" customWidth="1"/>
    <col min="2588" max="2589" width="12.125" style="84" customWidth="1"/>
    <col min="2590" max="2590" width="11.75" style="84" customWidth="1"/>
    <col min="2591" max="2591" width="10.25" style="84" customWidth="1"/>
    <col min="2592" max="2592" width="9.125" style="84" customWidth="1"/>
    <col min="2593" max="2593" width="30.875" style="84" customWidth="1"/>
    <col min="2594" max="2596" width="9" style="84"/>
    <col min="2597" max="2597" width="9.5" style="84" bestFit="1" customWidth="1"/>
    <col min="2598" max="2821" width="9" style="84"/>
    <col min="2822" max="2822" width="7.25" style="84" customWidth="1"/>
    <col min="2823" max="2823" width="46.125" style="84" customWidth="1"/>
    <col min="2824" max="2827" width="0" style="84" hidden="1" customWidth="1"/>
    <col min="2828" max="2828" width="17.375" style="84" customWidth="1"/>
    <col min="2829" max="2829" width="12.875" style="84" customWidth="1"/>
    <col min="2830" max="2830" width="15.75" style="84" customWidth="1"/>
    <col min="2831" max="2835" width="0" style="84" hidden="1" customWidth="1"/>
    <col min="2836" max="2836" width="12" style="84" customWidth="1"/>
    <col min="2837" max="2837" width="12.5" style="84" customWidth="1"/>
    <col min="2838" max="2841" width="0" style="84" hidden="1" customWidth="1"/>
    <col min="2842" max="2842" width="11.125" style="84" customWidth="1"/>
    <col min="2843" max="2843" width="10.875" style="84" customWidth="1"/>
    <col min="2844" max="2845" width="12.125" style="84" customWidth="1"/>
    <col min="2846" max="2846" width="11.75" style="84" customWidth="1"/>
    <col min="2847" max="2847" width="10.25" style="84" customWidth="1"/>
    <col min="2848" max="2848" width="9.125" style="84" customWidth="1"/>
    <col min="2849" max="2849" width="30.875" style="84" customWidth="1"/>
    <col min="2850" max="2852" width="9" style="84"/>
    <col min="2853" max="2853" width="9.5" style="84" bestFit="1" customWidth="1"/>
    <col min="2854" max="3077" width="9" style="84"/>
    <col min="3078" max="3078" width="7.25" style="84" customWidth="1"/>
    <col min="3079" max="3079" width="46.125" style="84" customWidth="1"/>
    <col min="3080" max="3083" width="0" style="84" hidden="1" customWidth="1"/>
    <col min="3084" max="3084" width="17.375" style="84" customWidth="1"/>
    <col min="3085" max="3085" width="12.875" style="84" customWidth="1"/>
    <col min="3086" max="3086" width="15.75" style="84" customWidth="1"/>
    <col min="3087" max="3091" width="0" style="84" hidden="1" customWidth="1"/>
    <col min="3092" max="3092" width="12" style="84" customWidth="1"/>
    <col min="3093" max="3093" width="12.5" style="84" customWidth="1"/>
    <col min="3094" max="3097" width="0" style="84" hidden="1" customWidth="1"/>
    <col min="3098" max="3098" width="11.125" style="84" customWidth="1"/>
    <col min="3099" max="3099" width="10.875" style="84" customWidth="1"/>
    <col min="3100" max="3101" width="12.125" style="84" customWidth="1"/>
    <col min="3102" max="3102" width="11.75" style="84" customWidth="1"/>
    <col min="3103" max="3103" width="10.25" style="84" customWidth="1"/>
    <col min="3104" max="3104" width="9.125" style="84" customWidth="1"/>
    <col min="3105" max="3105" width="30.875" style="84" customWidth="1"/>
    <col min="3106" max="3108" width="9" style="84"/>
    <col min="3109" max="3109" width="9.5" style="84" bestFit="1" customWidth="1"/>
    <col min="3110" max="3333" width="9" style="84"/>
    <col min="3334" max="3334" width="7.25" style="84" customWidth="1"/>
    <col min="3335" max="3335" width="46.125" style="84" customWidth="1"/>
    <col min="3336" max="3339" width="0" style="84" hidden="1" customWidth="1"/>
    <col min="3340" max="3340" width="17.375" style="84" customWidth="1"/>
    <col min="3341" max="3341" width="12.875" style="84" customWidth="1"/>
    <col min="3342" max="3342" width="15.75" style="84" customWidth="1"/>
    <col min="3343" max="3347" width="0" style="84" hidden="1" customWidth="1"/>
    <col min="3348" max="3348" width="12" style="84" customWidth="1"/>
    <col min="3349" max="3349" width="12.5" style="84" customWidth="1"/>
    <col min="3350" max="3353" width="0" style="84" hidden="1" customWidth="1"/>
    <col min="3354" max="3354" width="11.125" style="84" customWidth="1"/>
    <col min="3355" max="3355" width="10.875" style="84" customWidth="1"/>
    <col min="3356" max="3357" width="12.125" style="84" customWidth="1"/>
    <col min="3358" max="3358" width="11.75" style="84" customWidth="1"/>
    <col min="3359" max="3359" width="10.25" style="84" customWidth="1"/>
    <col min="3360" max="3360" width="9.125" style="84" customWidth="1"/>
    <col min="3361" max="3361" width="30.875" style="84" customWidth="1"/>
    <col min="3362" max="3364" width="9" style="84"/>
    <col min="3365" max="3365" width="9.5" style="84" bestFit="1" customWidth="1"/>
    <col min="3366" max="3589" width="9" style="84"/>
    <col min="3590" max="3590" width="7.25" style="84" customWidth="1"/>
    <col min="3591" max="3591" width="46.125" style="84" customWidth="1"/>
    <col min="3592" max="3595" width="0" style="84" hidden="1" customWidth="1"/>
    <col min="3596" max="3596" width="17.375" style="84" customWidth="1"/>
    <col min="3597" max="3597" width="12.875" style="84" customWidth="1"/>
    <col min="3598" max="3598" width="15.75" style="84" customWidth="1"/>
    <col min="3599" max="3603" width="0" style="84" hidden="1" customWidth="1"/>
    <col min="3604" max="3604" width="12" style="84" customWidth="1"/>
    <col min="3605" max="3605" width="12.5" style="84" customWidth="1"/>
    <col min="3606" max="3609" width="0" style="84" hidden="1" customWidth="1"/>
    <col min="3610" max="3610" width="11.125" style="84" customWidth="1"/>
    <col min="3611" max="3611" width="10.875" style="84" customWidth="1"/>
    <col min="3612" max="3613" width="12.125" style="84" customWidth="1"/>
    <col min="3614" max="3614" width="11.75" style="84" customWidth="1"/>
    <col min="3615" max="3615" width="10.25" style="84" customWidth="1"/>
    <col min="3616" max="3616" width="9.125" style="84" customWidth="1"/>
    <col min="3617" max="3617" width="30.875" style="84" customWidth="1"/>
    <col min="3618" max="3620" width="9" style="84"/>
    <col min="3621" max="3621" width="9.5" style="84" bestFit="1" customWidth="1"/>
    <col min="3622" max="3845" width="9" style="84"/>
    <col min="3846" max="3846" width="7.25" style="84" customWidth="1"/>
    <col min="3847" max="3847" width="46.125" style="84" customWidth="1"/>
    <col min="3848" max="3851" width="0" style="84" hidden="1" customWidth="1"/>
    <col min="3852" max="3852" width="17.375" style="84" customWidth="1"/>
    <col min="3853" max="3853" width="12.875" style="84" customWidth="1"/>
    <col min="3854" max="3854" width="15.75" style="84" customWidth="1"/>
    <col min="3855" max="3859" width="0" style="84" hidden="1" customWidth="1"/>
    <col min="3860" max="3860" width="12" style="84" customWidth="1"/>
    <col min="3861" max="3861" width="12.5" style="84" customWidth="1"/>
    <col min="3862" max="3865" width="0" style="84" hidden="1" customWidth="1"/>
    <col min="3866" max="3866" width="11.125" style="84" customWidth="1"/>
    <col min="3867" max="3867" width="10.875" style="84" customWidth="1"/>
    <col min="3868" max="3869" width="12.125" style="84" customWidth="1"/>
    <col min="3870" max="3870" width="11.75" style="84" customWidth="1"/>
    <col min="3871" max="3871" width="10.25" style="84" customWidth="1"/>
    <col min="3872" max="3872" width="9.125" style="84" customWidth="1"/>
    <col min="3873" max="3873" width="30.875" style="84" customWidth="1"/>
    <col min="3874" max="3876" width="9" style="84"/>
    <col min="3877" max="3877" width="9.5" style="84" bestFit="1" customWidth="1"/>
    <col min="3878" max="4101" width="9" style="84"/>
    <col min="4102" max="4102" width="7.25" style="84" customWidth="1"/>
    <col min="4103" max="4103" width="46.125" style="84" customWidth="1"/>
    <col min="4104" max="4107" width="0" style="84" hidden="1" customWidth="1"/>
    <col min="4108" max="4108" width="17.375" style="84" customWidth="1"/>
    <col min="4109" max="4109" width="12.875" style="84" customWidth="1"/>
    <col min="4110" max="4110" width="15.75" style="84" customWidth="1"/>
    <col min="4111" max="4115" width="0" style="84" hidden="1" customWidth="1"/>
    <col min="4116" max="4116" width="12" style="84" customWidth="1"/>
    <col min="4117" max="4117" width="12.5" style="84" customWidth="1"/>
    <col min="4118" max="4121" width="0" style="84" hidden="1" customWidth="1"/>
    <col min="4122" max="4122" width="11.125" style="84" customWidth="1"/>
    <col min="4123" max="4123" width="10.875" style="84" customWidth="1"/>
    <col min="4124" max="4125" width="12.125" style="84" customWidth="1"/>
    <col min="4126" max="4126" width="11.75" style="84" customWidth="1"/>
    <col min="4127" max="4127" width="10.25" style="84" customWidth="1"/>
    <col min="4128" max="4128" width="9.125" style="84" customWidth="1"/>
    <col min="4129" max="4129" width="30.875" style="84" customWidth="1"/>
    <col min="4130" max="4132" width="9" style="84"/>
    <col min="4133" max="4133" width="9.5" style="84" bestFit="1" customWidth="1"/>
    <col min="4134" max="4357" width="9" style="84"/>
    <col min="4358" max="4358" width="7.25" style="84" customWidth="1"/>
    <col min="4359" max="4359" width="46.125" style="84" customWidth="1"/>
    <col min="4360" max="4363" width="0" style="84" hidden="1" customWidth="1"/>
    <col min="4364" max="4364" width="17.375" style="84" customWidth="1"/>
    <col min="4365" max="4365" width="12.875" style="84" customWidth="1"/>
    <col min="4366" max="4366" width="15.75" style="84" customWidth="1"/>
    <col min="4367" max="4371" width="0" style="84" hidden="1" customWidth="1"/>
    <col min="4372" max="4372" width="12" style="84" customWidth="1"/>
    <col min="4373" max="4373" width="12.5" style="84" customWidth="1"/>
    <col min="4374" max="4377" width="0" style="84" hidden="1" customWidth="1"/>
    <col min="4378" max="4378" width="11.125" style="84" customWidth="1"/>
    <col min="4379" max="4379" width="10.875" style="84" customWidth="1"/>
    <col min="4380" max="4381" width="12.125" style="84" customWidth="1"/>
    <col min="4382" max="4382" width="11.75" style="84" customWidth="1"/>
    <col min="4383" max="4383" width="10.25" style="84" customWidth="1"/>
    <col min="4384" max="4384" width="9.125" style="84" customWidth="1"/>
    <col min="4385" max="4385" width="30.875" style="84" customWidth="1"/>
    <col min="4386" max="4388" width="9" style="84"/>
    <col min="4389" max="4389" width="9.5" style="84" bestFit="1" customWidth="1"/>
    <col min="4390" max="4613" width="9" style="84"/>
    <col min="4614" max="4614" width="7.25" style="84" customWidth="1"/>
    <col min="4615" max="4615" width="46.125" style="84" customWidth="1"/>
    <col min="4616" max="4619" width="0" style="84" hidden="1" customWidth="1"/>
    <col min="4620" max="4620" width="17.375" style="84" customWidth="1"/>
    <col min="4621" max="4621" width="12.875" style="84" customWidth="1"/>
    <col min="4622" max="4622" width="15.75" style="84" customWidth="1"/>
    <col min="4623" max="4627" width="0" style="84" hidden="1" customWidth="1"/>
    <col min="4628" max="4628" width="12" style="84" customWidth="1"/>
    <col min="4629" max="4629" width="12.5" style="84" customWidth="1"/>
    <col min="4630" max="4633" width="0" style="84" hidden="1" customWidth="1"/>
    <col min="4634" max="4634" width="11.125" style="84" customWidth="1"/>
    <col min="4635" max="4635" width="10.875" style="84" customWidth="1"/>
    <col min="4636" max="4637" width="12.125" style="84" customWidth="1"/>
    <col min="4638" max="4638" width="11.75" style="84" customWidth="1"/>
    <col min="4639" max="4639" width="10.25" style="84" customWidth="1"/>
    <col min="4640" max="4640" width="9.125" style="84" customWidth="1"/>
    <col min="4641" max="4641" width="30.875" style="84" customWidth="1"/>
    <col min="4642" max="4644" width="9" style="84"/>
    <col min="4645" max="4645" width="9.5" style="84" bestFit="1" customWidth="1"/>
    <col min="4646" max="4869" width="9" style="84"/>
    <col min="4870" max="4870" width="7.25" style="84" customWidth="1"/>
    <col min="4871" max="4871" width="46.125" style="84" customWidth="1"/>
    <col min="4872" max="4875" width="0" style="84" hidden="1" customWidth="1"/>
    <col min="4876" max="4876" width="17.375" style="84" customWidth="1"/>
    <col min="4877" max="4877" width="12.875" style="84" customWidth="1"/>
    <col min="4878" max="4878" width="15.75" style="84" customWidth="1"/>
    <col min="4879" max="4883" width="0" style="84" hidden="1" customWidth="1"/>
    <col min="4884" max="4884" width="12" style="84" customWidth="1"/>
    <col min="4885" max="4885" width="12.5" style="84" customWidth="1"/>
    <col min="4886" max="4889" width="0" style="84" hidden="1" customWidth="1"/>
    <col min="4890" max="4890" width="11.125" style="84" customWidth="1"/>
    <col min="4891" max="4891" width="10.875" style="84" customWidth="1"/>
    <col min="4892" max="4893" width="12.125" style="84" customWidth="1"/>
    <col min="4894" max="4894" width="11.75" style="84" customWidth="1"/>
    <col min="4895" max="4895" width="10.25" style="84" customWidth="1"/>
    <col min="4896" max="4896" width="9.125" style="84" customWidth="1"/>
    <col min="4897" max="4897" width="30.875" style="84" customWidth="1"/>
    <col min="4898" max="4900" width="9" style="84"/>
    <col min="4901" max="4901" width="9.5" style="84" bestFit="1" customWidth="1"/>
    <col min="4902" max="5125" width="9" style="84"/>
    <col min="5126" max="5126" width="7.25" style="84" customWidth="1"/>
    <col min="5127" max="5127" width="46.125" style="84" customWidth="1"/>
    <col min="5128" max="5131" width="0" style="84" hidden="1" customWidth="1"/>
    <col min="5132" max="5132" width="17.375" style="84" customWidth="1"/>
    <col min="5133" max="5133" width="12.875" style="84" customWidth="1"/>
    <col min="5134" max="5134" width="15.75" style="84" customWidth="1"/>
    <col min="5135" max="5139" width="0" style="84" hidden="1" customWidth="1"/>
    <col min="5140" max="5140" width="12" style="84" customWidth="1"/>
    <col min="5141" max="5141" width="12.5" style="84" customWidth="1"/>
    <col min="5142" max="5145" width="0" style="84" hidden="1" customWidth="1"/>
    <col min="5146" max="5146" width="11.125" style="84" customWidth="1"/>
    <col min="5147" max="5147" width="10.875" style="84" customWidth="1"/>
    <col min="5148" max="5149" width="12.125" style="84" customWidth="1"/>
    <col min="5150" max="5150" width="11.75" style="84" customWidth="1"/>
    <col min="5151" max="5151" width="10.25" style="84" customWidth="1"/>
    <col min="5152" max="5152" width="9.125" style="84" customWidth="1"/>
    <col min="5153" max="5153" width="30.875" style="84" customWidth="1"/>
    <col min="5154" max="5156" width="9" style="84"/>
    <col min="5157" max="5157" width="9.5" style="84" bestFit="1" customWidth="1"/>
    <col min="5158" max="5381" width="9" style="84"/>
    <col min="5382" max="5382" width="7.25" style="84" customWidth="1"/>
    <col min="5383" max="5383" width="46.125" style="84" customWidth="1"/>
    <col min="5384" max="5387" width="0" style="84" hidden="1" customWidth="1"/>
    <col min="5388" max="5388" width="17.375" style="84" customWidth="1"/>
    <col min="5389" max="5389" width="12.875" style="84" customWidth="1"/>
    <col min="5390" max="5390" width="15.75" style="84" customWidth="1"/>
    <col min="5391" max="5395" width="0" style="84" hidden="1" customWidth="1"/>
    <col min="5396" max="5396" width="12" style="84" customWidth="1"/>
    <col min="5397" max="5397" width="12.5" style="84" customWidth="1"/>
    <col min="5398" max="5401" width="0" style="84" hidden="1" customWidth="1"/>
    <col min="5402" max="5402" width="11.125" style="84" customWidth="1"/>
    <col min="5403" max="5403" width="10.875" style="84" customWidth="1"/>
    <col min="5404" max="5405" width="12.125" style="84" customWidth="1"/>
    <col min="5406" max="5406" width="11.75" style="84" customWidth="1"/>
    <col min="5407" max="5407" width="10.25" style="84" customWidth="1"/>
    <col min="5408" max="5408" width="9.125" style="84" customWidth="1"/>
    <col min="5409" max="5409" width="30.875" style="84" customWidth="1"/>
    <col min="5410" max="5412" width="9" style="84"/>
    <col min="5413" max="5413" width="9.5" style="84" bestFit="1" customWidth="1"/>
    <col min="5414" max="5637" width="9" style="84"/>
    <col min="5638" max="5638" width="7.25" style="84" customWidth="1"/>
    <col min="5639" max="5639" width="46.125" style="84" customWidth="1"/>
    <col min="5640" max="5643" width="0" style="84" hidden="1" customWidth="1"/>
    <col min="5644" max="5644" width="17.375" style="84" customWidth="1"/>
    <col min="5645" max="5645" width="12.875" style="84" customWidth="1"/>
    <col min="5646" max="5646" width="15.75" style="84" customWidth="1"/>
    <col min="5647" max="5651" width="0" style="84" hidden="1" customWidth="1"/>
    <col min="5652" max="5652" width="12" style="84" customWidth="1"/>
    <col min="5653" max="5653" width="12.5" style="84" customWidth="1"/>
    <col min="5654" max="5657" width="0" style="84" hidden="1" customWidth="1"/>
    <col min="5658" max="5658" width="11.125" style="84" customWidth="1"/>
    <col min="5659" max="5659" width="10.875" style="84" customWidth="1"/>
    <col min="5660" max="5661" width="12.125" style="84" customWidth="1"/>
    <col min="5662" max="5662" width="11.75" style="84" customWidth="1"/>
    <col min="5663" max="5663" width="10.25" style="84" customWidth="1"/>
    <col min="5664" max="5664" width="9.125" style="84" customWidth="1"/>
    <col min="5665" max="5665" width="30.875" style="84" customWidth="1"/>
    <col min="5666" max="5668" width="9" style="84"/>
    <col min="5669" max="5669" width="9.5" style="84" bestFit="1" customWidth="1"/>
    <col min="5670" max="5893" width="9" style="84"/>
    <col min="5894" max="5894" width="7.25" style="84" customWidth="1"/>
    <col min="5895" max="5895" width="46.125" style="84" customWidth="1"/>
    <col min="5896" max="5899" width="0" style="84" hidden="1" customWidth="1"/>
    <col min="5900" max="5900" width="17.375" style="84" customWidth="1"/>
    <col min="5901" max="5901" width="12.875" style="84" customWidth="1"/>
    <col min="5902" max="5902" width="15.75" style="84" customWidth="1"/>
    <col min="5903" max="5907" width="0" style="84" hidden="1" customWidth="1"/>
    <col min="5908" max="5908" width="12" style="84" customWidth="1"/>
    <col min="5909" max="5909" width="12.5" style="84" customWidth="1"/>
    <col min="5910" max="5913" width="0" style="84" hidden="1" customWidth="1"/>
    <col min="5914" max="5914" width="11.125" style="84" customWidth="1"/>
    <col min="5915" max="5915" width="10.875" style="84" customWidth="1"/>
    <col min="5916" max="5917" width="12.125" style="84" customWidth="1"/>
    <col min="5918" max="5918" width="11.75" style="84" customWidth="1"/>
    <col min="5919" max="5919" width="10.25" style="84" customWidth="1"/>
    <col min="5920" max="5920" width="9.125" style="84" customWidth="1"/>
    <col min="5921" max="5921" width="30.875" style="84" customWidth="1"/>
    <col min="5922" max="5924" width="9" style="84"/>
    <col min="5925" max="5925" width="9.5" style="84" bestFit="1" customWidth="1"/>
    <col min="5926" max="6149" width="9" style="84"/>
    <col min="6150" max="6150" width="7.25" style="84" customWidth="1"/>
    <col min="6151" max="6151" width="46.125" style="84" customWidth="1"/>
    <col min="6152" max="6155" width="0" style="84" hidden="1" customWidth="1"/>
    <col min="6156" max="6156" width="17.375" style="84" customWidth="1"/>
    <col min="6157" max="6157" width="12.875" style="84" customWidth="1"/>
    <col min="6158" max="6158" width="15.75" style="84" customWidth="1"/>
    <col min="6159" max="6163" width="0" style="84" hidden="1" customWidth="1"/>
    <col min="6164" max="6164" width="12" style="84" customWidth="1"/>
    <col min="6165" max="6165" width="12.5" style="84" customWidth="1"/>
    <col min="6166" max="6169" width="0" style="84" hidden="1" customWidth="1"/>
    <col min="6170" max="6170" width="11.125" style="84" customWidth="1"/>
    <col min="6171" max="6171" width="10.875" style="84" customWidth="1"/>
    <col min="6172" max="6173" width="12.125" style="84" customWidth="1"/>
    <col min="6174" max="6174" width="11.75" style="84" customWidth="1"/>
    <col min="6175" max="6175" width="10.25" style="84" customWidth="1"/>
    <col min="6176" max="6176" width="9.125" style="84" customWidth="1"/>
    <col min="6177" max="6177" width="30.875" style="84" customWidth="1"/>
    <col min="6178" max="6180" width="9" style="84"/>
    <col min="6181" max="6181" width="9.5" style="84" bestFit="1" customWidth="1"/>
    <col min="6182" max="6405" width="9" style="84"/>
    <col min="6406" max="6406" width="7.25" style="84" customWidth="1"/>
    <col min="6407" max="6407" width="46.125" style="84" customWidth="1"/>
    <col min="6408" max="6411" width="0" style="84" hidden="1" customWidth="1"/>
    <col min="6412" max="6412" width="17.375" style="84" customWidth="1"/>
    <col min="6413" max="6413" width="12.875" style="84" customWidth="1"/>
    <col min="6414" max="6414" width="15.75" style="84" customWidth="1"/>
    <col min="6415" max="6419" width="0" style="84" hidden="1" customWidth="1"/>
    <col min="6420" max="6420" width="12" style="84" customWidth="1"/>
    <col min="6421" max="6421" width="12.5" style="84" customWidth="1"/>
    <col min="6422" max="6425" width="0" style="84" hidden="1" customWidth="1"/>
    <col min="6426" max="6426" width="11.125" style="84" customWidth="1"/>
    <col min="6427" max="6427" width="10.875" style="84" customWidth="1"/>
    <col min="6428" max="6429" width="12.125" style="84" customWidth="1"/>
    <col min="6430" max="6430" width="11.75" style="84" customWidth="1"/>
    <col min="6431" max="6431" width="10.25" style="84" customWidth="1"/>
    <col min="6432" max="6432" width="9.125" style="84" customWidth="1"/>
    <col min="6433" max="6433" width="30.875" style="84" customWidth="1"/>
    <col min="6434" max="6436" width="9" style="84"/>
    <col min="6437" max="6437" width="9.5" style="84" bestFit="1" customWidth="1"/>
    <col min="6438" max="6661" width="9" style="84"/>
    <col min="6662" max="6662" width="7.25" style="84" customWidth="1"/>
    <col min="6663" max="6663" width="46.125" style="84" customWidth="1"/>
    <col min="6664" max="6667" width="0" style="84" hidden="1" customWidth="1"/>
    <col min="6668" max="6668" width="17.375" style="84" customWidth="1"/>
    <col min="6669" max="6669" width="12.875" style="84" customWidth="1"/>
    <col min="6670" max="6670" width="15.75" style="84" customWidth="1"/>
    <col min="6671" max="6675" width="0" style="84" hidden="1" customWidth="1"/>
    <col min="6676" max="6676" width="12" style="84" customWidth="1"/>
    <col min="6677" max="6677" width="12.5" style="84" customWidth="1"/>
    <col min="6678" max="6681" width="0" style="84" hidden="1" customWidth="1"/>
    <col min="6682" max="6682" width="11.125" style="84" customWidth="1"/>
    <col min="6683" max="6683" width="10.875" style="84" customWidth="1"/>
    <col min="6684" max="6685" width="12.125" style="84" customWidth="1"/>
    <col min="6686" max="6686" width="11.75" style="84" customWidth="1"/>
    <col min="6687" max="6687" width="10.25" style="84" customWidth="1"/>
    <col min="6688" max="6688" width="9.125" style="84" customWidth="1"/>
    <col min="6689" max="6689" width="30.875" style="84" customWidth="1"/>
    <col min="6690" max="6692" width="9" style="84"/>
    <col min="6693" max="6693" width="9.5" style="84" bestFit="1" customWidth="1"/>
    <col min="6694" max="6917" width="9" style="84"/>
    <col min="6918" max="6918" width="7.25" style="84" customWidth="1"/>
    <col min="6919" max="6919" width="46.125" style="84" customWidth="1"/>
    <col min="6920" max="6923" width="0" style="84" hidden="1" customWidth="1"/>
    <col min="6924" max="6924" width="17.375" style="84" customWidth="1"/>
    <col min="6925" max="6925" width="12.875" style="84" customWidth="1"/>
    <col min="6926" max="6926" width="15.75" style="84" customWidth="1"/>
    <col min="6927" max="6931" width="0" style="84" hidden="1" customWidth="1"/>
    <col min="6932" max="6932" width="12" style="84" customWidth="1"/>
    <col min="6933" max="6933" width="12.5" style="84" customWidth="1"/>
    <col min="6934" max="6937" width="0" style="84" hidden="1" customWidth="1"/>
    <col min="6938" max="6938" width="11.125" style="84" customWidth="1"/>
    <col min="6939" max="6939" width="10.875" style="84" customWidth="1"/>
    <col min="6940" max="6941" width="12.125" style="84" customWidth="1"/>
    <col min="6942" max="6942" width="11.75" style="84" customWidth="1"/>
    <col min="6943" max="6943" width="10.25" style="84" customWidth="1"/>
    <col min="6944" max="6944" width="9.125" style="84" customWidth="1"/>
    <col min="6945" max="6945" width="30.875" style="84" customWidth="1"/>
    <col min="6946" max="6948" width="9" style="84"/>
    <col min="6949" max="6949" width="9.5" style="84" bestFit="1" customWidth="1"/>
    <col min="6950" max="7173" width="9" style="84"/>
    <col min="7174" max="7174" width="7.25" style="84" customWidth="1"/>
    <col min="7175" max="7175" width="46.125" style="84" customWidth="1"/>
    <col min="7176" max="7179" width="0" style="84" hidden="1" customWidth="1"/>
    <col min="7180" max="7180" width="17.375" style="84" customWidth="1"/>
    <col min="7181" max="7181" width="12.875" style="84" customWidth="1"/>
    <col min="7182" max="7182" width="15.75" style="84" customWidth="1"/>
    <col min="7183" max="7187" width="0" style="84" hidden="1" customWidth="1"/>
    <col min="7188" max="7188" width="12" style="84" customWidth="1"/>
    <col min="7189" max="7189" width="12.5" style="84" customWidth="1"/>
    <col min="7190" max="7193" width="0" style="84" hidden="1" customWidth="1"/>
    <col min="7194" max="7194" width="11.125" style="84" customWidth="1"/>
    <col min="7195" max="7195" width="10.875" style="84" customWidth="1"/>
    <col min="7196" max="7197" width="12.125" style="84" customWidth="1"/>
    <col min="7198" max="7198" width="11.75" style="84" customWidth="1"/>
    <col min="7199" max="7199" width="10.25" style="84" customWidth="1"/>
    <col min="7200" max="7200" width="9.125" style="84" customWidth="1"/>
    <col min="7201" max="7201" width="30.875" style="84" customWidth="1"/>
    <col min="7202" max="7204" width="9" style="84"/>
    <col min="7205" max="7205" width="9.5" style="84" bestFit="1" customWidth="1"/>
    <col min="7206" max="7429" width="9" style="84"/>
    <col min="7430" max="7430" width="7.25" style="84" customWidth="1"/>
    <col min="7431" max="7431" width="46.125" style="84" customWidth="1"/>
    <col min="7432" max="7435" width="0" style="84" hidden="1" customWidth="1"/>
    <col min="7436" max="7436" width="17.375" style="84" customWidth="1"/>
    <col min="7437" max="7437" width="12.875" style="84" customWidth="1"/>
    <col min="7438" max="7438" width="15.75" style="84" customWidth="1"/>
    <col min="7439" max="7443" width="0" style="84" hidden="1" customWidth="1"/>
    <col min="7444" max="7444" width="12" style="84" customWidth="1"/>
    <col min="7445" max="7445" width="12.5" style="84" customWidth="1"/>
    <col min="7446" max="7449" width="0" style="84" hidden="1" customWidth="1"/>
    <col min="7450" max="7450" width="11.125" style="84" customWidth="1"/>
    <col min="7451" max="7451" width="10.875" style="84" customWidth="1"/>
    <col min="7452" max="7453" width="12.125" style="84" customWidth="1"/>
    <col min="7454" max="7454" width="11.75" style="84" customWidth="1"/>
    <col min="7455" max="7455" width="10.25" style="84" customWidth="1"/>
    <col min="7456" max="7456" width="9.125" style="84" customWidth="1"/>
    <col min="7457" max="7457" width="30.875" style="84" customWidth="1"/>
    <col min="7458" max="7460" width="9" style="84"/>
    <col min="7461" max="7461" width="9.5" style="84" bestFit="1" customWidth="1"/>
    <col min="7462" max="7685" width="9" style="84"/>
    <col min="7686" max="7686" width="7.25" style="84" customWidth="1"/>
    <col min="7687" max="7687" width="46.125" style="84" customWidth="1"/>
    <col min="7688" max="7691" width="0" style="84" hidden="1" customWidth="1"/>
    <col min="7692" max="7692" width="17.375" style="84" customWidth="1"/>
    <col min="7693" max="7693" width="12.875" style="84" customWidth="1"/>
    <col min="7694" max="7694" width="15.75" style="84" customWidth="1"/>
    <col min="7695" max="7699" width="0" style="84" hidden="1" customWidth="1"/>
    <col min="7700" max="7700" width="12" style="84" customWidth="1"/>
    <col min="7701" max="7701" width="12.5" style="84" customWidth="1"/>
    <col min="7702" max="7705" width="0" style="84" hidden="1" customWidth="1"/>
    <col min="7706" max="7706" width="11.125" style="84" customWidth="1"/>
    <col min="7707" max="7707" width="10.875" style="84" customWidth="1"/>
    <col min="7708" max="7709" width="12.125" style="84" customWidth="1"/>
    <col min="7710" max="7710" width="11.75" style="84" customWidth="1"/>
    <col min="7711" max="7711" width="10.25" style="84" customWidth="1"/>
    <col min="7712" max="7712" width="9.125" style="84" customWidth="1"/>
    <col min="7713" max="7713" width="30.875" style="84" customWidth="1"/>
    <col min="7714" max="7716" width="9" style="84"/>
    <col min="7717" max="7717" width="9.5" style="84" bestFit="1" customWidth="1"/>
    <col min="7718" max="7941" width="9" style="84"/>
    <col min="7942" max="7942" width="7.25" style="84" customWidth="1"/>
    <col min="7943" max="7943" width="46.125" style="84" customWidth="1"/>
    <col min="7944" max="7947" width="0" style="84" hidden="1" customWidth="1"/>
    <col min="7948" max="7948" width="17.375" style="84" customWidth="1"/>
    <col min="7949" max="7949" width="12.875" style="84" customWidth="1"/>
    <col min="7950" max="7950" width="15.75" style="84" customWidth="1"/>
    <col min="7951" max="7955" width="0" style="84" hidden="1" customWidth="1"/>
    <col min="7956" max="7956" width="12" style="84" customWidth="1"/>
    <col min="7957" max="7957" width="12.5" style="84" customWidth="1"/>
    <col min="7958" max="7961" width="0" style="84" hidden="1" customWidth="1"/>
    <col min="7962" max="7962" width="11.125" style="84" customWidth="1"/>
    <col min="7963" max="7963" width="10.875" style="84" customWidth="1"/>
    <col min="7964" max="7965" width="12.125" style="84" customWidth="1"/>
    <col min="7966" max="7966" width="11.75" style="84" customWidth="1"/>
    <col min="7967" max="7967" width="10.25" style="84" customWidth="1"/>
    <col min="7968" max="7968" width="9.125" style="84" customWidth="1"/>
    <col min="7969" max="7969" width="30.875" style="84" customWidth="1"/>
    <col min="7970" max="7972" width="9" style="84"/>
    <col min="7973" max="7973" width="9.5" style="84" bestFit="1" customWidth="1"/>
    <col min="7974" max="8197" width="9" style="84"/>
    <col min="8198" max="8198" width="7.25" style="84" customWidth="1"/>
    <col min="8199" max="8199" width="46.125" style="84" customWidth="1"/>
    <col min="8200" max="8203" width="0" style="84" hidden="1" customWidth="1"/>
    <col min="8204" max="8204" width="17.375" style="84" customWidth="1"/>
    <col min="8205" max="8205" width="12.875" style="84" customWidth="1"/>
    <col min="8206" max="8206" width="15.75" style="84" customWidth="1"/>
    <col min="8207" max="8211" width="0" style="84" hidden="1" customWidth="1"/>
    <col min="8212" max="8212" width="12" style="84" customWidth="1"/>
    <col min="8213" max="8213" width="12.5" style="84" customWidth="1"/>
    <col min="8214" max="8217" width="0" style="84" hidden="1" customWidth="1"/>
    <col min="8218" max="8218" width="11.125" style="84" customWidth="1"/>
    <col min="8219" max="8219" width="10.875" style="84" customWidth="1"/>
    <col min="8220" max="8221" width="12.125" style="84" customWidth="1"/>
    <col min="8222" max="8222" width="11.75" style="84" customWidth="1"/>
    <col min="8223" max="8223" width="10.25" style="84" customWidth="1"/>
    <col min="8224" max="8224" width="9.125" style="84" customWidth="1"/>
    <col min="8225" max="8225" width="30.875" style="84" customWidth="1"/>
    <col min="8226" max="8228" width="9" style="84"/>
    <col min="8229" max="8229" width="9.5" style="84" bestFit="1" customWidth="1"/>
    <col min="8230" max="8453" width="9" style="84"/>
    <col min="8454" max="8454" width="7.25" style="84" customWidth="1"/>
    <col min="8455" max="8455" width="46.125" style="84" customWidth="1"/>
    <col min="8456" max="8459" width="0" style="84" hidden="1" customWidth="1"/>
    <col min="8460" max="8460" width="17.375" style="84" customWidth="1"/>
    <col min="8461" max="8461" width="12.875" style="84" customWidth="1"/>
    <col min="8462" max="8462" width="15.75" style="84" customWidth="1"/>
    <col min="8463" max="8467" width="0" style="84" hidden="1" customWidth="1"/>
    <col min="8468" max="8468" width="12" style="84" customWidth="1"/>
    <col min="8469" max="8469" width="12.5" style="84" customWidth="1"/>
    <col min="8470" max="8473" width="0" style="84" hidden="1" customWidth="1"/>
    <col min="8474" max="8474" width="11.125" style="84" customWidth="1"/>
    <col min="8475" max="8475" width="10.875" style="84" customWidth="1"/>
    <col min="8476" max="8477" width="12.125" style="84" customWidth="1"/>
    <col min="8478" max="8478" width="11.75" style="84" customWidth="1"/>
    <col min="8479" max="8479" width="10.25" style="84" customWidth="1"/>
    <col min="8480" max="8480" width="9.125" style="84" customWidth="1"/>
    <col min="8481" max="8481" width="30.875" style="84" customWidth="1"/>
    <col min="8482" max="8484" width="9" style="84"/>
    <col min="8485" max="8485" width="9.5" style="84" bestFit="1" customWidth="1"/>
    <col min="8486" max="8709" width="9" style="84"/>
    <col min="8710" max="8710" width="7.25" style="84" customWidth="1"/>
    <col min="8711" max="8711" width="46.125" style="84" customWidth="1"/>
    <col min="8712" max="8715" width="0" style="84" hidden="1" customWidth="1"/>
    <col min="8716" max="8716" width="17.375" style="84" customWidth="1"/>
    <col min="8717" max="8717" width="12.875" style="84" customWidth="1"/>
    <col min="8718" max="8718" width="15.75" style="84" customWidth="1"/>
    <col min="8719" max="8723" width="0" style="84" hidden="1" customWidth="1"/>
    <col min="8724" max="8724" width="12" style="84" customWidth="1"/>
    <col min="8725" max="8725" width="12.5" style="84" customWidth="1"/>
    <col min="8726" max="8729" width="0" style="84" hidden="1" customWidth="1"/>
    <col min="8730" max="8730" width="11.125" style="84" customWidth="1"/>
    <col min="8731" max="8731" width="10.875" style="84" customWidth="1"/>
    <col min="8732" max="8733" width="12.125" style="84" customWidth="1"/>
    <col min="8734" max="8734" width="11.75" style="84" customWidth="1"/>
    <col min="8735" max="8735" width="10.25" style="84" customWidth="1"/>
    <col min="8736" max="8736" width="9.125" style="84" customWidth="1"/>
    <col min="8737" max="8737" width="30.875" style="84" customWidth="1"/>
    <col min="8738" max="8740" width="9" style="84"/>
    <col min="8741" max="8741" width="9.5" style="84" bestFit="1" customWidth="1"/>
    <col min="8742" max="8965" width="9" style="84"/>
    <col min="8966" max="8966" width="7.25" style="84" customWidth="1"/>
    <col min="8967" max="8967" width="46.125" style="84" customWidth="1"/>
    <col min="8968" max="8971" width="0" style="84" hidden="1" customWidth="1"/>
    <col min="8972" max="8972" width="17.375" style="84" customWidth="1"/>
    <col min="8973" max="8973" width="12.875" style="84" customWidth="1"/>
    <col min="8974" max="8974" width="15.75" style="84" customWidth="1"/>
    <col min="8975" max="8979" width="0" style="84" hidden="1" customWidth="1"/>
    <col min="8980" max="8980" width="12" style="84" customWidth="1"/>
    <col min="8981" max="8981" width="12.5" style="84" customWidth="1"/>
    <col min="8982" max="8985" width="0" style="84" hidden="1" customWidth="1"/>
    <col min="8986" max="8986" width="11.125" style="84" customWidth="1"/>
    <col min="8987" max="8987" width="10.875" style="84" customWidth="1"/>
    <col min="8988" max="8989" width="12.125" style="84" customWidth="1"/>
    <col min="8990" max="8990" width="11.75" style="84" customWidth="1"/>
    <col min="8991" max="8991" width="10.25" style="84" customWidth="1"/>
    <col min="8992" max="8992" width="9.125" style="84" customWidth="1"/>
    <col min="8993" max="8993" width="30.875" style="84" customWidth="1"/>
    <col min="8994" max="8996" width="9" style="84"/>
    <col min="8997" max="8997" width="9.5" style="84" bestFit="1" customWidth="1"/>
    <col min="8998" max="9221" width="9" style="84"/>
    <col min="9222" max="9222" width="7.25" style="84" customWidth="1"/>
    <col min="9223" max="9223" width="46.125" style="84" customWidth="1"/>
    <col min="9224" max="9227" width="0" style="84" hidden="1" customWidth="1"/>
    <col min="9228" max="9228" width="17.375" style="84" customWidth="1"/>
    <col min="9229" max="9229" width="12.875" style="84" customWidth="1"/>
    <col min="9230" max="9230" width="15.75" style="84" customWidth="1"/>
    <col min="9231" max="9235" width="0" style="84" hidden="1" customWidth="1"/>
    <col min="9236" max="9236" width="12" style="84" customWidth="1"/>
    <col min="9237" max="9237" width="12.5" style="84" customWidth="1"/>
    <col min="9238" max="9241" width="0" style="84" hidden="1" customWidth="1"/>
    <col min="9242" max="9242" width="11.125" style="84" customWidth="1"/>
    <col min="9243" max="9243" width="10.875" style="84" customWidth="1"/>
    <col min="9244" max="9245" width="12.125" style="84" customWidth="1"/>
    <col min="9246" max="9246" width="11.75" style="84" customWidth="1"/>
    <col min="9247" max="9247" width="10.25" style="84" customWidth="1"/>
    <col min="9248" max="9248" width="9.125" style="84" customWidth="1"/>
    <col min="9249" max="9249" width="30.875" style="84" customWidth="1"/>
    <col min="9250" max="9252" width="9" style="84"/>
    <col min="9253" max="9253" width="9.5" style="84" bestFit="1" customWidth="1"/>
    <col min="9254" max="9477" width="9" style="84"/>
    <col min="9478" max="9478" width="7.25" style="84" customWidth="1"/>
    <col min="9479" max="9479" width="46.125" style="84" customWidth="1"/>
    <col min="9480" max="9483" width="0" style="84" hidden="1" customWidth="1"/>
    <col min="9484" max="9484" width="17.375" style="84" customWidth="1"/>
    <col min="9485" max="9485" width="12.875" style="84" customWidth="1"/>
    <col min="9486" max="9486" width="15.75" style="84" customWidth="1"/>
    <col min="9487" max="9491" width="0" style="84" hidden="1" customWidth="1"/>
    <col min="9492" max="9492" width="12" style="84" customWidth="1"/>
    <col min="9493" max="9493" width="12.5" style="84" customWidth="1"/>
    <col min="9494" max="9497" width="0" style="84" hidden="1" customWidth="1"/>
    <col min="9498" max="9498" width="11.125" style="84" customWidth="1"/>
    <col min="9499" max="9499" width="10.875" style="84" customWidth="1"/>
    <col min="9500" max="9501" width="12.125" style="84" customWidth="1"/>
    <col min="9502" max="9502" width="11.75" style="84" customWidth="1"/>
    <col min="9503" max="9503" width="10.25" style="84" customWidth="1"/>
    <col min="9504" max="9504" width="9.125" style="84" customWidth="1"/>
    <col min="9505" max="9505" width="30.875" style="84" customWidth="1"/>
    <col min="9506" max="9508" width="9" style="84"/>
    <col min="9509" max="9509" width="9.5" style="84" bestFit="1" customWidth="1"/>
    <col min="9510" max="9733" width="9" style="84"/>
    <col min="9734" max="9734" width="7.25" style="84" customWidth="1"/>
    <col min="9735" max="9735" width="46.125" style="84" customWidth="1"/>
    <col min="9736" max="9739" width="0" style="84" hidden="1" customWidth="1"/>
    <col min="9740" max="9740" width="17.375" style="84" customWidth="1"/>
    <col min="9741" max="9741" width="12.875" style="84" customWidth="1"/>
    <col min="9742" max="9742" width="15.75" style="84" customWidth="1"/>
    <col min="9743" max="9747" width="0" style="84" hidden="1" customWidth="1"/>
    <col min="9748" max="9748" width="12" style="84" customWidth="1"/>
    <col min="9749" max="9749" width="12.5" style="84" customWidth="1"/>
    <col min="9750" max="9753" width="0" style="84" hidden="1" customWidth="1"/>
    <col min="9754" max="9754" width="11.125" style="84" customWidth="1"/>
    <col min="9755" max="9755" width="10.875" style="84" customWidth="1"/>
    <col min="9756" max="9757" width="12.125" style="84" customWidth="1"/>
    <col min="9758" max="9758" width="11.75" style="84" customWidth="1"/>
    <col min="9759" max="9759" width="10.25" style="84" customWidth="1"/>
    <col min="9760" max="9760" width="9.125" style="84" customWidth="1"/>
    <col min="9761" max="9761" width="30.875" style="84" customWidth="1"/>
    <col min="9762" max="9764" width="9" style="84"/>
    <col min="9765" max="9765" width="9.5" style="84" bestFit="1" customWidth="1"/>
    <col min="9766" max="9989" width="9" style="84"/>
    <col min="9990" max="9990" width="7.25" style="84" customWidth="1"/>
    <col min="9991" max="9991" width="46.125" style="84" customWidth="1"/>
    <col min="9992" max="9995" width="0" style="84" hidden="1" customWidth="1"/>
    <col min="9996" max="9996" width="17.375" style="84" customWidth="1"/>
    <col min="9997" max="9997" width="12.875" style="84" customWidth="1"/>
    <col min="9998" max="9998" width="15.75" style="84" customWidth="1"/>
    <col min="9999" max="10003" width="0" style="84" hidden="1" customWidth="1"/>
    <col min="10004" max="10004" width="12" style="84" customWidth="1"/>
    <col min="10005" max="10005" width="12.5" style="84" customWidth="1"/>
    <col min="10006" max="10009" width="0" style="84" hidden="1" customWidth="1"/>
    <col min="10010" max="10010" width="11.125" style="84" customWidth="1"/>
    <col min="10011" max="10011" width="10.875" style="84" customWidth="1"/>
    <col min="10012" max="10013" width="12.125" style="84" customWidth="1"/>
    <col min="10014" max="10014" width="11.75" style="84" customWidth="1"/>
    <col min="10015" max="10015" width="10.25" style="84" customWidth="1"/>
    <col min="10016" max="10016" width="9.125" style="84" customWidth="1"/>
    <col min="10017" max="10017" width="30.875" style="84" customWidth="1"/>
    <col min="10018" max="10020" width="9" style="84"/>
    <col min="10021" max="10021" width="9.5" style="84" bestFit="1" customWidth="1"/>
    <col min="10022" max="10245" width="9" style="84"/>
    <col min="10246" max="10246" width="7.25" style="84" customWidth="1"/>
    <col min="10247" max="10247" width="46.125" style="84" customWidth="1"/>
    <col min="10248" max="10251" width="0" style="84" hidden="1" customWidth="1"/>
    <col min="10252" max="10252" width="17.375" style="84" customWidth="1"/>
    <col min="10253" max="10253" width="12.875" style="84" customWidth="1"/>
    <col min="10254" max="10254" width="15.75" style="84" customWidth="1"/>
    <col min="10255" max="10259" width="0" style="84" hidden="1" customWidth="1"/>
    <col min="10260" max="10260" width="12" style="84" customWidth="1"/>
    <col min="10261" max="10261" width="12.5" style="84" customWidth="1"/>
    <col min="10262" max="10265" width="0" style="84" hidden="1" customWidth="1"/>
    <col min="10266" max="10266" width="11.125" style="84" customWidth="1"/>
    <col min="10267" max="10267" width="10.875" style="84" customWidth="1"/>
    <col min="10268" max="10269" width="12.125" style="84" customWidth="1"/>
    <col min="10270" max="10270" width="11.75" style="84" customWidth="1"/>
    <col min="10271" max="10271" width="10.25" style="84" customWidth="1"/>
    <col min="10272" max="10272" width="9.125" style="84" customWidth="1"/>
    <col min="10273" max="10273" width="30.875" style="84" customWidth="1"/>
    <col min="10274" max="10276" width="9" style="84"/>
    <col min="10277" max="10277" width="9.5" style="84" bestFit="1" customWidth="1"/>
    <col min="10278" max="10501" width="9" style="84"/>
    <col min="10502" max="10502" width="7.25" style="84" customWidth="1"/>
    <col min="10503" max="10503" width="46.125" style="84" customWidth="1"/>
    <col min="10504" max="10507" width="0" style="84" hidden="1" customWidth="1"/>
    <col min="10508" max="10508" width="17.375" style="84" customWidth="1"/>
    <col min="10509" max="10509" width="12.875" style="84" customWidth="1"/>
    <col min="10510" max="10510" width="15.75" style="84" customWidth="1"/>
    <col min="10511" max="10515" width="0" style="84" hidden="1" customWidth="1"/>
    <col min="10516" max="10516" width="12" style="84" customWidth="1"/>
    <col min="10517" max="10517" width="12.5" style="84" customWidth="1"/>
    <col min="10518" max="10521" width="0" style="84" hidden="1" customWidth="1"/>
    <col min="10522" max="10522" width="11.125" style="84" customWidth="1"/>
    <col min="10523" max="10523" width="10.875" style="84" customWidth="1"/>
    <col min="10524" max="10525" width="12.125" style="84" customWidth="1"/>
    <col min="10526" max="10526" width="11.75" style="84" customWidth="1"/>
    <col min="10527" max="10527" width="10.25" style="84" customWidth="1"/>
    <col min="10528" max="10528" width="9.125" style="84" customWidth="1"/>
    <col min="10529" max="10529" width="30.875" style="84" customWidth="1"/>
    <col min="10530" max="10532" width="9" style="84"/>
    <col min="10533" max="10533" width="9.5" style="84" bestFit="1" customWidth="1"/>
    <col min="10534" max="10757" width="9" style="84"/>
    <col min="10758" max="10758" width="7.25" style="84" customWidth="1"/>
    <col min="10759" max="10759" width="46.125" style="84" customWidth="1"/>
    <col min="10760" max="10763" width="0" style="84" hidden="1" customWidth="1"/>
    <col min="10764" max="10764" width="17.375" style="84" customWidth="1"/>
    <col min="10765" max="10765" width="12.875" style="84" customWidth="1"/>
    <col min="10766" max="10766" width="15.75" style="84" customWidth="1"/>
    <col min="10767" max="10771" width="0" style="84" hidden="1" customWidth="1"/>
    <col min="10772" max="10772" width="12" style="84" customWidth="1"/>
    <col min="10773" max="10773" width="12.5" style="84" customWidth="1"/>
    <col min="10774" max="10777" width="0" style="84" hidden="1" customWidth="1"/>
    <col min="10778" max="10778" width="11.125" style="84" customWidth="1"/>
    <col min="10779" max="10779" width="10.875" style="84" customWidth="1"/>
    <col min="10780" max="10781" width="12.125" style="84" customWidth="1"/>
    <col min="10782" max="10782" width="11.75" style="84" customWidth="1"/>
    <col min="10783" max="10783" width="10.25" style="84" customWidth="1"/>
    <col min="10784" max="10784" width="9.125" style="84" customWidth="1"/>
    <col min="10785" max="10785" width="30.875" style="84" customWidth="1"/>
    <col min="10786" max="10788" width="9" style="84"/>
    <col min="10789" max="10789" width="9.5" style="84" bestFit="1" customWidth="1"/>
    <col min="10790" max="11013" width="9" style="84"/>
    <col min="11014" max="11014" width="7.25" style="84" customWidth="1"/>
    <col min="11015" max="11015" width="46.125" style="84" customWidth="1"/>
    <col min="11016" max="11019" width="0" style="84" hidden="1" customWidth="1"/>
    <col min="11020" max="11020" width="17.375" style="84" customWidth="1"/>
    <col min="11021" max="11021" width="12.875" style="84" customWidth="1"/>
    <col min="11022" max="11022" width="15.75" style="84" customWidth="1"/>
    <col min="11023" max="11027" width="0" style="84" hidden="1" customWidth="1"/>
    <col min="11028" max="11028" width="12" style="84" customWidth="1"/>
    <col min="11029" max="11029" width="12.5" style="84" customWidth="1"/>
    <col min="11030" max="11033" width="0" style="84" hidden="1" customWidth="1"/>
    <col min="11034" max="11034" width="11.125" style="84" customWidth="1"/>
    <col min="11035" max="11035" width="10.875" style="84" customWidth="1"/>
    <col min="11036" max="11037" width="12.125" style="84" customWidth="1"/>
    <col min="11038" max="11038" width="11.75" style="84" customWidth="1"/>
    <col min="11039" max="11039" width="10.25" style="84" customWidth="1"/>
    <col min="11040" max="11040" width="9.125" style="84" customWidth="1"/>
    <col min="11041" max="11041" width="30.875" style="84" customWidth="1"/>
    <col min="11042" max="11044" width="9" style="84"/>
    <col min="11045" max="11045" width="9.5" style="84" bestFit="1" customWidth="1"/>
    <col min="11046" max="11269" width="9" style="84"/>
    <col min="11270" max="11270" width="7.25" style="84" customWidth="1"/>
    <col min="11271" max="11271" width="46.125" style="84" customWidth="1"/>
    <col min="11272" max="11275" width="0" style="84" hidden="1" customWidth="1"/>
    <col min="11276" max="11276" width="17.375" style="84" customWidth="1"/>
    <col min="11277" max="11277" width="12.875" style="84" customWidth="1"/>
    <col min="11278" max="11278" width="15.75" style="84" customWidth="1"/>
    <col min="11279" max="11283" width="0" style="84" hidden="1" customWidth="1"/>
    <col min="11284" max="11284" width="12" style="84" customWidth="1"/>
    <col min="11285" max="11285" width="12.5" style="84" customWidth="1"/>
    <col min="11286" max="11289" width="0" style="84" hidden="1" customWidth="1"/>
    <col min="11290" max="11290" width="11.125" style="84" customWidth="1"/>
    <col min="11291" max="11291" width="10.875" style="84" customWidth="1"/>
    <col min="11292" max="11293" width="12.125" style="84" customWidth="1"/>
    <col min="11294" max="11294" width="11.75" style="84" customWidth="1"/>
    <col min="11295" max="11295" width="10.25" style="84" customWidth="1"/>
    <col min="11296" max="11296" width="9.125" style="84" customWidth="1"/>
    <col min="11297" max="11297" width="30.875" style="84" customWidth="1"/>
    <col min="11298" max="11300" width="9" style="84"/>
    <col min="11301" max="11301" width="9.5" style="84" bestFit="1" customWidth="1"/>
    <col min="11302" max="11525" width="9" style="84"/>
    <col min="11526" max="11526" width="7.25" style="84" customWidth="1"/>
    <col min="11527" max="11527" width="46.125" style="84" customWidth="1"/>
    <col min="11528" max="11531" width="0" style="84" hidden="1" customWidth="1"/>
    <col min="11532" max="11532" width="17.375" style="84" customWidth="1"/>
    <col min="11533" max="11533" width="12.875" style="84" customWidth="1"/>
    <col min="11534" max="11534" width="15.75" style="84" customWidth="1"/>
    <col min="11535" max="11539" width="0" style="84" hidden="1" customWidth="1"/>
    <col min="11540" max="11540" width="12" style="84" customWidth="1"/>
    <col min="11541" max="11541" width="12.5" style="84" customWidth="1"/>
    <col min="11542" max="11545" width="0" style="84" hidden="1" customWidth="1"/>
    <col min="11546" max="11546" width="11.125" style="84" customWidth="1"/>
    <col min="11547" max="11547" width="10.875" style="84" customWidth="1"/>
    <col min="11548" max="11549" width="12.125" style="84" customWidth="1"/>
    <col min="11550" max="11550" width="11.75" style="84" customWidth="1"/>
    <col min="11551" max="11551" width="10.25" style="84" customWidth="1"/>
    <col min="11552" max="11552" width="9.125" style="84" customWidth="1"/>
    <col min="11553" max="11553" width="30.875" style="84" customWidth="1"/>
    <col min="11554" max="11556" width="9" style="84"/>
    <col min="11557" max="11557" width="9.5" style="84" bestFit="1" customWidth="1"/>
    <col min="11558" max="11781" width="9" style="84"/>
    <col min="11782" max="11782" width="7.25" style="84" customWidth="1"/>
    <col min="11783" max="11783" width="46.125" style="84" customWidth="1"/>
    <col min="11784" max="11787" width="0" style="84" hidden="1" customWidth="1"/>
    <col min="11788" max="11788" width="17.375" style="84" customWidth="1"/>
    <col min="11789" max="11789" width="12.875" style="84" customWidth="1"/>
    <col min="11790" max="11790" width="15.75" style="84" customWidth="1"/>
    <col min="11791" max="11795" width="0" style="84" hidden="1" customWidth="1"/>
    <col min="11796" max="11796" width="12" style="84" customWidth="1"/>
    <col min="11797" max="11797" width="12.5" style="84" customWidth="1"/>
    <col min="11798" max="11801" width="0" style="84" hidden="1" customWidth="1"/>
    <col min="11802" max="11802" width="11.125" style="84" customWidth="1"/>
    <col min="11803" max="11803" width="10.875" style="84" customWidth="1"/>
    <col min="11804" max="11805" width="12.125" style="84" customWidth="1"/>
    <col min="11806" max="11806" width="11.75" style="84" customWidth="1"/>
    <col min="11807" max="11807" width="10.25" style="84" customWidth="1"/>
    <col min="11808" max="11808" width="9.125" style="84" customWidth="1"/>
    <col min="11809" max="11809" width="30.875" style="84" customWidth="1"/>
    <col min="11810" max="11812" width="9" style="84"/>
    <col min="11813" max="11813" width="9.5" style="84" bestFit="1" customWidth="1"/>
    <col min="11814" max="12037" width="9" style="84"/>
    <col min="12038" max="12038" width="7.25" style="84" customWidth="1"/>
    <col min="12039" max="12039" width="46.125" style="84" customWidth="1"/>
    <col min="12040" max="12043" width="0" style="84" hidden="1" customWidth="1"/>
    <col min="12044" max="12044" width="17.375" style="84" customWidth="1"/>
    <col min="12045" max="12045" width="12.875" style="84" customWidth="1"/>
    <col min="12046" max="12046" width="15.75" style="84" customWidth="1"/>
    <col min="12047" max="12051" width="0" style="84" hidden="1" customWidth="1"/>
    <col min="12052" max="12052" width="12" style="84" customWidth="1"/>
    <col min="12053" max="12053" width="12.5" style="84" customWidth="1"/>
    <col min="12054" max="12057" width="0" style="84" hidden="1" customWidth="1"/>
    <col min="12058" max="12058" width="11.125" style="84" customWidth="1"/>
    <col min="12059" max="12059" width="10.875" style="84" customWidth="1"/>
    <col min="12060" max="12061" width="12.125" style="84" customWidth="1"/>
    <col min="12062" max="12062" width="11.75" style="84" customWidth="1"/>
    <col min="12063" max="12063" width="10.25" style="84" customWidth="1"/>
    <col min="12064" max="12064" width="9.125" style="84" customWidth="1"/>
    <col min="12065" max="12065" width="30.875" style="84" customWidth="1"/>
    <col min="12066" max="12068" width="9" style="84"/>
    <col min="12069" max="12069" width="9.5" style="84" bestFit="1" customWidth="1"/>
    <col min="12070" max="12293" width="9" style="84"/>
    <col min="12294" max="12294" width="7.25" style="84" customWidth="1"/>
    <col min="12295" max="12295" width="46.125" style="84" customWidth="1"/>
    <col min="12296" max="12299" width="0" style="84" hidden="1" customWidth="1"/>
    <col min="12300" max="12300" width="17.375" style="84" customWidth="1"/>
    <col min="12301" max="12301" width="12.875" style="84" customWidth="1"/>
    <col min="12302" max="12302" width="15.75" style="84" customWidth="1"/>
    <col min="12303" max="12307" width="0" style="84" hidden="1" customWidth="1"/>
    <col min="12308" max="12308" width="12" style="84" customWidth="1"/>
    <col min="12309" max="12309" width="12.5" style="84" customWidth="1"/>
    <col min="12310" max="12313" width="0" style="84" hidden="1" customWidth="1"/>
    <col min="12314" max="12314" width="11.125" style="84" customWidth="1"/>
    <col min="12315" max="12315" width="10.875" style="84" customWidth="1"/>
    <col min="12316" max="12317" width="12.125" style="84" customWidth="1"/>
    <col min="12318" max="12318" width="11.75" style="84" customWidth="1"/>
    <col min="12319" max="12319" width="10.25" style="84" customWidth="1"/>
    <col min="12320" max="12320" width="9.125" style="84" customWidth="1"/>
    <col min="12321" max="12321" width="30.875" style="84" customWidth="1"/>
    <col min="12322" max="12324" width="9" style="84"/>
    <col min="12325" max="12325" width="9.5" style="84" bestFit="1" customWidth="1"/>
    <col min="12326" max="12549" width="9" style="84"/>
    <col min="12550" max="12550" width="7.25" style="84" customWidth="1"/>
    <col min="12551" max="12551" width="46.125" style="84" customWidth="1"/>
    <col min="12552" max="12555" width="0" style="84" hidden="1" customWidth="1"/>
    <col min="12556" max="12556" width="17.375" style="84" customWidth="1"/>
    <col min="12557" max="12557" width="12.875" style="84" customWidth="1"/>
    <col min="12558" max="12558" width="15.75" style="84" customWidth="1"/>
    <col min="12559" max="12563" width="0" style="84" hidden="1" customWidth="1"/>
    <col min="12564" max="12564" width="12" style="84" customWidth="1"/>
    <col min="12565" max="12565" width="12.5" style="84" customWidth="1"/>
    <col min="12566" max="12569" width="0" style="84" hidden="1" customWidth="1"/>
    <col min="12570" max="12570" width="11.125" style="84" customWidth="1"/>
    <col min="12571" max="12571" width="10.875" style="84" customWidth="1"/>
    <col min="12572" max="12573" width="12.125" style="84" customWidth="1"/>
    <col min="12574" max="12574" width="11.75" style="84" customWidth="1"/>
    <col min="12575" max="12575" width="10.25" style="84" customWidth="1"/>
    <col min="12576" max="12576" width="9.125" style="84" customWidth="1"/>
    <col min="12577" max="12577" width="30.875" style="84" customWidth="1"/>
    <col min="12578" max="12580" width="9" style="84"/>
    <col min="12581" max="12581" width="9.5" style="84" bestFit="1" customWidth="1"/>
    <col min="12582" max="12805" width="9" style="84"/>
    <col min="12806" max="12806" width="7.25" style="84" customWidth="1"/>
    <col min="12807" max="12807" width="46.125" style="84" customWidth="1"/>
    <col min="12808" max="12811" width="0" style="84" hidden="1" customWidth="1"/>
    <col min="12812" max="12812" width="17.375" style="84" customWidth="1"/>
    <col min="12813" max="12813" width="12.875" style="84" customWidth="1"/>
    <col min="12814" max="12814" width="15.75" style="84" customWidth="1"/>
    <col min="12815" max="12819" width="0" style="84" hidden="1" customWidth="1"/>
    <col min="12820" max="12820" width="12" style="84" customWidth="1"/>
    <col min="12821" max="12821" width="12.5" style="84" customWidth="1"/>
    <col min="12822" max="12825" width="0" style="84" hidden="1" customWidth="1"/>
    <col min="12826" max="12826" width="11.125" style="84" customWidth="1"/>
    <col min="12827" max="12827" width="10.875" style="84" customWidth="1"/>
    <col min="12828" max="12829" width="12.125" style="84" customWidth="1"/>
    <col min="12830" max="12830" width="11.75" style="84" customWidth="1"/>
    <col min="12831" max="12831" width="10.25" style="84" customWidth="1"/>
    <col min="12832" max="12832" width="9.125" style="84" customWidth="1"/>
    <col min="12833" max="12833" width="30.875" style="84" customWidth="1"/>
    <col min="12834" max="12836" width="9" style="84"/>
    <col min="12837" max="12837" width="9.5" style="84" bestFit="1" customWidth="1"/>
    <col min="12838" max="13061" width="9" style="84"/>
    <col min="13062" max="13062" width="7.25" style="84" customWidth="1"/>
    <col min="13063" max="13063" width="46.125" style="84" customWidth="1"/>
    <col min="13064" max="13067" width="0" style="84" hidden="1" customWidth="1"/>
    <col min="13068" max="13068" width="17.375" style="84" customWidth="1"/>
    <col min="13069" max="13069" width="12.875" style="84" customWidth="1"/>
    <col min="13070" max="13070" width="15.75" style="84" customWidth="1"/>
    <col min="13071" max="13075" width="0" style="84" hidden="1" customWidth="1"/>
    <col min="13076" max="13076" width="12" style="84" customWidth="1"/>
    <col min="13077" max="13077" width="12.5" style="84" customWidth="1"/>
    <col min="13078" max="13081" width="0" style="84" hidden="1" customWidth="1"/>
    <col min="13082" max="13082" width="11.125" style="84" customWidth="1"/>
    <col min="13083" max="13083" width="10.875" style="84" customWidth="1"/>
    <col min="13084" max="13085" width="12.125" style="84" customWidth="1"/>
    <col min="13086" max="13086" width="11.75" style="84" customWidth="1"/>
    <col min="13087" max="13087" width="10.25" style="84" customWidth="1"/>
    <col min="13088" max="13088" width="9.125" style="84" customWidth="1"/>
    <col min="13089" max="13089" width="30.875" style="84" customWidth="1"/>
    <col min="13090" max="13092" width="9" style="84"/>
    <col min="13093" max="13093" width="9.5" style="84" bestFit="1" customWidth="1"/>
    <col min="13094" max="13317" width="9" style="84"/>
    <col min="13318" max="13318" width="7.25" style="84" customWidth="1"/>
    <col min="13319" max="13319" width="46.125" style="84" customWidth="1"/>
    <col min="13320" max="13323" width="0" style="84" hidden="1" customWidth="1"/>
    <col min="13324" max="13324" width="17.375" style="84" customWidth="1"/>
    <col min="13325" max="13325" width="12.875" style="84" customWidth="1"/>
    <col min="13326" max="13326" width="15.75" style="84" customWidth="1"/>
    <col min="13327" max="13331" width="0" style="84" hidden="1" customWidth="1"/>
    <col min="13332" max="13332" width="12" style="84" customWidth="1"/>
    <col min="13333" max="13333" width="12.5" style="84" customWidth="1"/>
    <col min="13334" max="13337" width="0" style="84" hidden="1" customWidth="1"/>
    <col min="13338" max="13338" width="11.125" style="84" customWidth="1"/>
    <col min="13339" max="13339" width="10.875" style="84" customWidth="1"/>
    <col min="13340" max="13341" width="12.125" style="84" customWidth="1"/>
    <col min="13342" max="13342" width="11.75" style="84" customWidth="1"/>
    <col min="13343" max="13343" width="10.25" style="84" customWidth="1"/>
    <col min="13344" max="13344" width="9.125" style="84" customWidth="1"/>
    <col min="13345" max="13345" width="30.875" style="84" customWidth="1"/>
    <col min="13346" max="13348" width="9" style="84"/>
    <col min="13349" max="13349" width="9.5" style="84" bestFit="1" customWidth="1"/>
    <col min="13350" max="13573" width="9" style="84"/>
    <col min="13574" max="13574" width="7.25" style="84" customWidth="1"/>
    <col min="13575" max="13575" width="46.125" style="84" customWidth="1"/>
    <col min="13576" max="13579" width="0" style="84" hidden="1" customWidth="1"/>
    <col min="13580" max="13580" width="17.375" style="84" customWidth="1"/>
    <col min="13581" max="13581" width="12.875" style="84" customWidth="1"/>
    <col min="13582" max="13582" width="15.75" style="84" customWidth="1"/>
    <col min="13583" max="13587" width="0" style="84" hidden="1" customWidth="1"/>
    <col min="13588" max="13588" width="12" style="84" customWidth="1"/>
    <col min="13589" max="13589" width="12.5" style="84" customWidth="1"/>
    <col min="13590" max="13593" width="0" style="84" hidden="1" customWidth="1"/>
    <col min="13594" max="13594" width="11.125" style="84" customWidth="1"/>
    <col min="13595" max="13595" width="10.875" style="84" customWidth="1"/>
    <col min="13596" max="13597" width="12.125" style="84" customWidth="1"/>
    <col min="13598" max="13598" width="11.75" style="84" customWidth="1"/>
    <col min="13599" max="13599" width="10.25" style="84" customWidth="1"/>
    <col min="13600" max="13600" width="9.125" style="84" customWidth="1"/>
    <col min="13601" max="13601" width="30.875" style="84" customWidth="1"/>
    <col min="13602" max="13604" width="9" style="84"/>
    <col min="13605" max="13605" width="9.5" style="84" bestFit="1" customWidth="1"/>
    <col min="13606" max="13829" width="9" style="84"/>
    <col min="13830" max="13830" width="7.25" style="84" customWidth="1"/>
    <col min="13831" max="13831" width="46.125" style="84" customWidth="1"/>
    <col min="13832" max="13835" width="0" style="84" hidden="1" customWidth="1"/>
    <col min="13836" max="13836" width="17.375" style="84" customWidth="1"/>
    <col min="13837" max="13837" width="12.875" style="84" customWidth="1"/>
    <col min="13838" max="13838" width="15.75" style="84" customWidth="1"/>
    <col min="13839" max="13843" width="0" style="84" hidden="1" customWidth="1"/>
    <col min="13844" max="13844" width="12" style="84" customWidth="1"/>
    <col min="13845" max="13845" width="12.5" style="84" customWidth="1"/>
    <col min="13846" max="13849" width="0" style="84" hidden="1" customWidth="1"/>
    <col min="13850" max="13850" width="11.125" style="84" customWidth="1"/>
    <col min="13851" max="13851" width="10.875" style="84" customWidth="1"/>
    <col min="13852" max="13853" width="12.125" style="84" customWidth="1"/>
    <col min="13854" max="13854" width="11.75" style="84" customWidth="1"/>
    <col min="13855" max="13855" width="10.25" style="84" customWidth="1"/>
    <col min="13856" max="13856" width="9.125" style="84" customWidth="1"/>
    <col min="13857" max="13857" width="30.875" style="84" customWidth="1"/>
    <col min="13858" max="13860" width="9" style="84"/>
    <col min="13861" max="13861" width="9.5" style="84" bestFit="1" customWidth="1"/>
    <col min="13862" max="14085" width="9" style="84"/>
    <col min="14086" max="14086" width="7.25" style="84" customWidth="1"/>
    <col min="14087" max="14087" width="46.125" style="84" customWidth="1"/>
    <col min="14088" max="14091" width="0" style="84" hidden="1" customWidth="1"/>
    <col min="14092" max="14092" width="17.375" style="84" customWidth="1"/>
    <col min="14093" max="14093" width="12.875" style="84" customWidth="1"/>
    <col min="14094" max="14094" width="15.75" style="84" customWidth="1"/>
    <col min="14095" max="14099" width="0" style="84" hidden="1" customWidth="1"/>
    <col min="14100" max="14100" width="12" style="84" customWidth="1"/>
    <col min="14101" max="14101" width="12.5" style="84" customWidth="1"/>
    <col min="14102" max="14105" width="0" style="84" hidden="1" customWidth="1"/>
    <col min="14106" max="14106" width="11.125" style="84" customWidth="1"/>
    <col min="14107" max="14107" width="10.875" style="84" customWidth="1"/>
    <col min="14108" max="14109" width="12.125" style="84" customWidth="1"/>
    <col min="14110" max="14110" width="11.75" style="84" customWidth="1"/>
    <col min="14111" max="14111" width="10.25" style="84" customWidth="1"/>
    <col min="14112" max="14112" width="9.125" style="84" customWidth="1"/>
    <col min="14113" max="14113" width="30.875" style="84" customWidth="1"/>
    <col min="14114" max="14116" width="9" style="84"/>
    <col min="14117" max="14117" width="9.5" style="84" bestFit="1" customWidth="1"/>
    <col min="14118" max="14341" width="9" style="84"/>
    <col min="14342" max="14342" width="7.25" style="84" customWidth="1"/>
    <col min="14343" max="14343" width="46.125" style="84" customWidth="1"/>
    <col min="14344" max="14347" width="0" style="84" hidden="1" customWidth="1"/>
    <col min="14348" max="14348" width="17.375" style="84" customWidth="1"/>
    <col min="14349" max="14349" width="12.875" style="84" customWidth="1"/>
    <col min="14350" max="14350" width="15.75" style="84" customWidth="1"/>
    <col min="14351" max="14355" width="0" style="84" hidden="1" customWidth="1"/>
    <col min="14356" max="14356" width="12" style="84" customWidth="1"/>
    <col min="14357" max="14357" width="12.5" style="84" customWidth="1"/>
    <col min="14358" max="14361" width="0" style="84" hidden="1" customWidth="1"/>
    <col min="14362" max="14362" width="11.125" style="84" customWidth="1"/>
    <col min="14363" max="14363" width="10.875" style="84" customWidth="1"/>
    <col min="14364" max="14365" width="12.125" style="84" customWidth="1"/>
    <col min="14366" max="14366" width="11.75" style="84" customWidth="1"/>
    <col min="14367" max="14367" width="10.25" style="84" customWidth="1"/>
    <col min="14368" max="14368" width="9.125" style="84" customWidth="1"/>
    <col min="14369" max="14369" width="30.875" style="84" customWidth="1"/>
    <col min="14370" max="14372" width="9" style="84"/>
    <col min="14373" max="14373" width="9.5" style="84" bestFit="1" customWidth="1"/>
    <col min="14374" max="14597" width="9" style="84"/>
    <col min="14598" max="14598" width="7.25" style="84" customWidth="1"/>
    <col min="14599" max="14599" width="46.125" style="84" customWidth="1"/>
    <col min="14600" max="14603" width="0" style="84" hidden="1" customWidth="1"/>
    <col min="14604" max="14604" width="17.375" style="84" customWidth="1"/>
    <col min="14605" max="14605" width="12.875" style="84" customWidth="1"/>
    <col min="14606" max="14606" width="15.75" style="84" customWidth="1"/>
    <col min="14607" max="14611" width="0" style="84" hidden="1" customWidth="1"/>
    <col min="14612" max="14612" width="12" style="84" customWidth="1"/>
    <col min="14613" max="14613" width="12.5" style="84" customWidth="1"/>
    <col min="14614" max="14617" width="0" style="84" hidden="1" customWidth="1"/>
    <col min="14618" max="14618" width="11.125" style="84" customWidth="1"/>
    <col min="14619" max="14619" width="10.875" style="84" customWidth="1"/>
    <col min="14620" max="14621" width="12.125" style="84" customWidth="1"/>
    <col min="14622" max="14622" width="11.75" style="84" customWidth="1"/>
    <col min="14623" max="14623" width="10.25" style="84" customWidth="1"/>
    <col min="14624" max="14624" width="9.125" style="84" customWidth="1"/>
    <col min="14625" max="14625" width="30.875" style="84" customWidth="1"/>
    <col min="14626" max="14628" width="9" style="84"/>
    <col min="14629" max="14629" width="9.5" style="84" bestFit="1" customWidth="1"/>
    <col min="14630" max="14853" width="9" style="84"/>
    <col min="14854" max="14854" width="7.25" style="84" customWidth="1"/>
    <col min="14855" max="14855" width="46.125" style="84" customWidth="1"/>
    <col min="14856" max="14859" width="0" style="84" hidden="1" customWidth="1"/>
    <col min="14860" max="14860" width="17.375" style="84" customWidth="1"/>
    <col min="14861" max="14861" width="12.875" style="84" customWidth="1"/>
    <col min="14862" max="14862" width="15.75" style="84" customWidth="1"/>
    <col min="14863" max="14867" width="0" style="84" hidden="1" customWidth="1"/>
    <col min="14868" max="14868" width="12" style="84" customWidth="1"/>
    <col min="14869" max="14869" width="12.5" style="84" customWidth="1"/>
    <col min="14870" max="14873" width="0" style="84" hidden="1" customWidth="1"/>
    <col min="14874" max="14874" width="11.125" style="84" customWidth="1"/>
    <col min="14875" max="14875" width="10.875" style="84" customWidth="1"/>
    <col min="14876" max="14877" width="12.125" style="84" customWidth="1"/>
    <col min="14878" max="14878" width="11.75" style="84" customWidth="1"/>
    <col min="14879" max="14879" width="10.25" style="84" customWidth="1"/>
    <col min="14880" max="14880" width="9.125" style="84" customWidth="1"/>
    <col min="14881" max="14881" width="30.875" style="84" customWidth="1"/>
    <col min="14882" max="14884" width="9" style="84"/>
    <col min="14885" max="14885" width="9.5" style="84" bestFit="1" customWidth="1"/>
    <col min="14886" max="15109" width="9" style="84"/>
    <col min="15110" max="15110" width="7.25" style="84" customWidth="1"/>
    <col min="15111" max="15111" width="46.125" style="84" customWidth="1"/>
    <col min="15112" max="15115" width="0" style="84" hidden="1" customWidth="1"/>
    <col min="15116" max="15116" width="17.375" style="84" customWidth="1"/>
    <col min="15117" max="15117" width="12.875" style="84" customWidth="1"/>
    <col min="15118" max="15118" width="15.75" style="84" customWidth="1"/>
    <col min="15119" max="15123" width="0" style="84" hidden="1" customWidth="1"/>
    <col min="15124" max="15124" width="12" style="84" customWidth="1"/>
    <col min="15125" max="15125" width="12.5" style="84" customWidth="1"/>
    <col min="15126" max="15129" width="0" style="84" hidden="1" customWidth="1"/>
    <col min="15130" max="15130" width="11.125" style="84" customWidth="1"/>
    <col min="15131" max="15131" width="10.875" style="84" customWidth="1"/>
    <col min="15132" max="15133" width="12.125" style="84" customWidth="1"/>
    <col min="15134" max="15134" width="11.75" style="84" customWidth="1"/>
    <col min="15135" max="15135" width="10.25" style="84" customWidth="1"/>
    <col min="15136" max="15136" width="9.125" style="84" customWidth="1"/>
    <col min="15137" max="15137" width="30.875" style="84" customWidth="1"/>
    <col min="15138" max="15140" width="9" style="84"/>
    <col min="15141" max="15141" width="9.5" style="84" bestFit="1" customWidth="1"/>
    <col min="15142" max="15365" width="9" style="84"/>
    <col min="15366" max="15366" width="7.25" style="84" customWidth="1"/>
    <col min="15367" max="15367" width="46.125" style="84" customWidth="1"/>
    <col min="15368" max="15371" width="0" style="84" hidden="1" customWidth="1"/>
    <col min="15372" max="15372" width="17.375" style="84" customWidth="1"/>
    <col min="15373" max="15373" width="12.875" style="84" customWidth="1"/>
    <col min="15374" max="15374" width="15.75" style="84" customWidth="1"/>
    <col min="15375" max="15379" width="0" style="84" hidden="1" customWidth="1"/>
    <col min="15380" max="15380" width="12" style="84" customWidth="1"/>
    <col min="15381" max="15381" width="12.5" style="84" customWidth="1"/>
    <col min="15382" max="15385" width="0" style="84" hidden="1" customWidth="1"/>
    <col min="15386" max="15386" width="11.125" style="84" customWidth="1"/>
    <col min="15387" max="15387" width="10.875" style="84" customWidth="1"/>
    <col min="15388" max="15389" width="12.125" style="84" customWidth="1"/>
    <col min="15390" max="15390" width="11.75" style="84" customWidth="1"/>
    <col min="15391" max="15391" width="10.25" style="84" customWidth="1"/>
    <col min="15392" max="15392" width="9.125" style="84" customWidth="1"/>
    <col min="15393" max="15393" width="30.875" style="84" customWidth="1"/>
    <col min="15394" max="15396" width="9" style="84"/>
    <col min="15397" max="15397" width="9.5" style="84" bestFit="1" customWidth="1"/>
    <col min="15398" max="15621" width="9" style="84"/>
    <col min="15622" max="15622" width="7.25" style="84" customWidth="1"/>
    <col min="15623" max="15623" width="46.125" style="84" customWidth="1"/>
    <col min="15624" max="15627" width="0" style="84" hidden="1" customWidth="1"/>
    <col min="15628" max="15628" width="17.375" style="84" customWidth="1"/>
    <col min="15629" max="15629" width="12.875" style="84" customWidth="1"/>
    <col min="15630" max="15630" width="15.75" style="84" customWidth="1"/>
    <col min="15631" max="15635" width="0" style="84" hidden="1" customWidth="1"/>
    <col min="15636" max="15636" width="12" style="84" customWidth="1"/>
    <col min="15637" max="15637" width="12.5" style="84" customWidth="1"/>
    <col min="15638" max="15641" width="0" style="84" hidden="1" customWidth="1"/>
    <col min="15642" max="15642" width="11.125" style="84" customWidth="1"/>
    <col min="15643" max="15643" width="10.875" style="84" customWidth="1"/>
    <col min="15644" max="15645" width="12.125" style="84" customWidth="1"/>
    <col min="15646" max="15646" width="11.75" style="84" customWidth="1"/>
    <col min="15647" max="15647" width="10.25" style="84" customWidth="1"/>
    <col min="15648" max="15648" width="9.125" style="84" customWidth="1"/>
    <col min="15649" max="15649" width="30.875" style="84" customWidth="1"/>
    <col min="15650" max="15652" width="9" style="84"/>
    <col min="15653" max="15653" width="9.5" style="84" bestFit="1" customWidth="1"/>
    <col min="15654" max="15877" width="9" style="84"/>
    <col min="15878" max="15878" width="7.25" style="84" customWidth="1"/>
    <col min="15879" max="15879" width="46.125" style="84" customWidth="1"/>
    <col min="15880" max="15883" width="0" style="84" hidden="1" customWidth="1"/>
    <col min="15884" max="15884" width="17.375" style="84" customWidth="1"/>
    <col min="15885" max="15885" width="12.875" style="84" customWidth="1"/>
    <col min="15886" max="15886" width="15.75" style="84" customWidth="1"/>
    <col min="15887" max="15891" width="0" style="84" hidden="1" customWidth="1"/>
    <col min="15892" max="15892" width="12" style="84" customWidth="1"/>
    <col min="15893" max="15893" width="12.5" style="84" customWidth="1"/>
    <col min="15894" max="15897" width="0" style="84" hidden="1" customWidth="1"/>
    <col min="15898" max="15898" width="11.125" style="84" customWidth="1"/>
    <col min="15899" max="15899" width="10.875" style="84" customWidth="1"/>
    <col min="15900" max="15901" width="12.125" style="84" customWidth="1"/>
    <col min="15902" max="15902" width="11.75" style="84" customWidth="1"/>
    <col min="15903" max="15903" width="10.25" style="84" customWidth="1"/>
    <col min="15904" max="15904" width="9.125" style="84" customWidth="1"/>
    <col min="15905" max="15905" width="30.875" style="84" customWidth="1"/>
    <col min="15906" max="15908" width="9" style="84"/>
    <col min="15909" max="15909" width="9.5" style="84" bestFit="1" customWidth="1"/>
    <col min="15910" max="16133" width="9" style="84"/>
    <col min="16134" max="16134" width="7.25" style="84" customWidth="1"/>
    <col min="16135" max="16135" width="46.125" style="84" customWidth="1"/>
    <col min="16136" max="16139" width="0" style="84" hidden="1" customWidth="1"/>
    <col min="16140" max="16140" width="17.375" style="84" customWidth="1"/>
    <col min="16141" max="16141" width="12.875" style="84" customWidth="1"/>
    <col min="16142" max="16142" width="15.75" style="84" customWidth="1"/>
    <col min="16143" max="16147" width="0" style="84" hidden="1" customWidth="1"/>
    <col min="16148" max="16148" width="12" style="84" customWidth="1"/>
    <col min="16149" max="16149" width="12.5" style="84" customWidth="1"/>
    <col min="16150" max="16153" width="0" style="84" hidden="1" customWidth="1"/>
    <col min="16154" max="16154" width="11.125" style="84" customWidth="1"/>
    <col min="16155" max="16155" width="10.875" style="84" customWidth="1"/>
    <col min="16156" max="16157" width="12.125" style="84" customWidth="1"/>
    <col min="16158" max="16158" width="11.75" style="84" customWidth="1"/>
    <col min="16159" max="16159" width="10.25" style="84" customWidth="1"/>
    <col min="16160" max="16160" width="9.125" style="84" customWidth="1"/>
    <col min="16161" max="16161" width="30.875" style="84" customWidth="1"/>
    <col min="16162" max="16164" width="9" style="84"/>
    <col min="16165" max="16165" width="9.5" style="84" bestFit="1" customWidth="1"/>
    <col min="16166" max="16384" width="9" style="84"/>
  </cols>
  <sheetData>
    <row r="1" spans="1:234" ht="36" customHeight="1" x14ac:dyDescent="0.3">
      <c r="A1" s="194"/>
      <c r="B1" s="413" t="s">
        <v>148</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80"/>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2"/>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row>
    <row r="2" spans="1:234" ht="43.5" customHeight="1" x14ac:dyDescent="0.25">
      <c r="A2" s="194"/>
      <c r="B2" s="414" t="s">
        <v>149</v>
      </c>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80"/>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2"/>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row>
    <row r="3" spans="1:234" ht="18.75" x14ac:dyDescent="0.25">
      <c r="A3" s="194"/>
      <c r="B3" s="415" t="e">
        <f>'[2]Bieu 3'!A3:P3</f>
        <v>#REF!</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80"/>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2"/>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row>
    <row r="4" spans="1:234" ht="18.75" x14ac:dyDescent="0.3">
      <c r="A4" s="194"/>
      <c r="B4" s="85"/>
      <c r="C4" s="85"/>
      <c r="D4" s="85"/>
      <c r="E4" s="85"/>
      <c r="F4" s="85"/>
      <c r="G4" s="85"/>
      <c r="H4" s="85"/>
      <c r="I4" s="85"/>
      <c r="J4" s="85"/>
      <c r="K4" s="85"/>
      <c r="L4" s="85"/>
      <c r="M4" s="85"/>
      <c r="N4" s="85"/>
      <c r="O4" s="85"/>
      <c r="P4" s="85"/>
      <c r="Q4" s="85"/>
      <c r="R4" s="85"/>
      <c r="S4" s="85"/>
      <c r="T4" s="85"/>
      <c r="U4" s="85"/>
      <c r="V4" s="85"/>
      <c r="W4" s="85"/>
      <c r="X4" s="85"/>
      <c r="Y4" s="86"/>
      <c r="Z4" s="86"/>
      <c r="AA4" s="86"/>
      <c r="AB4" s="86"/>
      <c r="AC4" s="86"/>
      <c r="AD4" s="86"/>
      <c r="AE4" s="86"/>
      <c r="AF4" s="86"/>
      <c r="AG4" s="85"/>
      <c r="AH4" s="80"/>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2"/>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row>
    <row r="5" spans="1:234" ht="53.25" customHeight="1" x14ac:dyDescent="0.25">
      <c r="B5" s="416" t="s">
        <v>150</v>
      </c>
      <c r="C5" s="416" t="s">
        <v>2</v>
      </c>
      <c r="D5" s="416" t="s">
        <v>151</v>
      </c>
      <c r="E5" s="416" t="s">
        <v>152</v>
      </c>
      <c r="F5" s="416"/>
      <c r="G5" s="283"/>
      <c r="H5" s="416" t="s">
        <v>153</v>
      </c>
      <c r="I5" s="416" t="s">
        <v>154</v>
      </c>
      <c r="J5" s="416"/>
      <c r="K5" s="416"/>
      <c r="L5" s="87"/>
      <c r="M5" s="87"/>
      <c r="N5" s="87"/>
      <c r="O5" s="87"/>
      <c r="P5" s="87"/>
      <c r="Q5" s="416" t="s">
        <v>155</v>
      </c>
      <c r="R5" s="416"/>
      <c r="S5" s="416"/>
      <c r="T5" s="416"/>
      <c r="U5" s="416"/>
      <c r="V5" s="416"/>
      <c r="W5" s="420" t="s">
        <v>156</v>
      </c>
      <c r="X5" s="420"/>
      <c r="Y5" s="420" t="s">
        <v>157</v>
      </c>
      <c r="Z5" s="420"/>
      <c r="AA5" s="420" t="s">
        <v>158</v>
      </c>
      <c r="AB5" s="420"/>
      <c r="AC5" s="420"/>
      <c r="AD5" s="420"/>
      <c r="AE5" s="420"/>
      <c r="AF5" s="420"/>
      <c r="AG5" s="416" t="s">
        <v>6</v>
      </c>
      <c r="AH5" s="88"/>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2"/>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row>
    <row r="6" spans="1:234" ht="69.75" customHeight="1" x14ac:dyDescent="0.25">
      <c r="B6" s="416"/>
      <c r="C6" s="416"/>
      <c r="D6" s="416"/>
      <c r="E6" s="416" t="s">
        <v>159</v>
      </c>
      <c r="F6" s="416" t="s">
        <v>160</v>
      </c>
      <c r="G6" s="417" t="s">
        <v>1157</v>
      </c>
      <c r="H6" s="416"/>
      <c r="I6" s="416" t="s">
        <v>161</v>
      </c>
      <c r="J6" s="416" t="s">
        <v>8</v>
      </c>
      <c r="K6" s="416"/>
      <c r="L6" s="87" t="s">
        <v>162</v>
      </c>
      <c r="M6" s="87"/>
      <c r="N6" s="87"/>
      <c r="O6" s="87"/>
      <c r="P6" s="87"/>
      <c r="Q6" s="420" t="s">
        <v>163</v>
      </c>
      <c r="R6" s="420"/>
      <c r="S6" s="420" t="s">
        <v>164</v>
      </c>
      <c r="T6" s="420"/>
      <c r="U6" s="420" t="s">
        <v>165</v>
      </c>
      <c r="V6" s="420"/>
      <c r="W6" s="420"/>
      <c r="X6" s="420"/>
      <c r="Y6" s="420"/>
      <c r="Z6" s="420"/>
      <c r="AA6" s="420"/>
      <c r="AB6" s="420"/>
      <c r="AC6" s="420"/>
      <c r="AD6" s="420"/>
      <c r="AE6" s="420"/>
      <c r="AF6" s="420"/>
      <c r="AG6" s="416"/>
      <c r="AH6" s="88"/>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2"/>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row>
    <row r="7" spans="1:234" ht="27.75" customHeight="1" x14ac:dyDescent="0.25">
      <c r="B7" s="416"/>
      <c r="C7" s="416"/>
      <c r="D7" s="416"/>
      <c r="E7" s="416"/>
      <c r="F7" s="416"/>
      <c r="G7" s="418"/>
      <c r="H7" s="416"/>
      <c r="I7" s="416"/>
      <c r="J7" s="416" t="s">
        <v>11</v>
      </c>
      <c r="K7" s="416" t="s">
        <v>166</v>
      </c>
      <c r="L7" s="416" t="s">
        <v>167</v>
      </c>
      <c r="M7" s="416"/>
      <c r="N7" s="416"/>
      <c r="O7" s="416"/>
      <c r="P7" s="416"/>
      <c r="Q7" s="416" t="s">
        <v>11</v>
      </c>
      <c r="R7" s="416" t="s">
        <v>12</v>
      </c>
      <c r="S7" s="416" t="s">
        <v>11</v>
      </c>
      <c r="T7" s="416" t="s">
        <v>12</v>
      </c>
      <c r="U7" s="416" t="s">
        <v>11</v>
      </c>
      <c r="V7" s="416" t="s">
        <v>12</v>
      </c>
      <c r="W7" s="420" t="s">
        <v>11</v>
      </c>
      <c r="X7" s="420" t="s">
        <v>12</v>
      </c>
      <c r="Y7" s="416" t="s">
        <v>15</v>
      </c>
      <c r="Z7" s="420" t="s">
        <v>168</v>
      </c>
      <c r="AA7" s="420" t="s">
        <v>15</v>
      </c>
      <c r="AB7" s="417" t="s">
        <v>15</v>
      </c>
      <c r="AC7" s="417" t="s">
        <v>935</v>
      </c>
      <c r="AD7" s="417" t="s">
        <v>936</v>
      </c>
      <c r="AE7" s="421" t="s">
        <v>169</v>
      </c>
      <c r="AF7" s="421"/>
      <c r="AG7" s="416"/>
      <c r="AH7" s="88"/>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2"/>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row>
    <row r="8" spans="1:234" ht="15.75" customHeight="1" x14ac:dyDescent="0.25">
      <c r="B8" s="416"/>
      <c r="C8" s="416"/>
      <c r="D8" s="416"/>
      <c r="E8" s="416"/>
      <c r="F8" s="416"/>
      <c r="G8" s="418"/>
      <c r="H8" s="416"/>
      <c r="I8" s="416"/>
      <c r="J8" s="416"/>
      <c r="K8" s="416"/>
      <c r="L8" s="416" t="s">
        <v>170</v>
      </c>
      <c r="M8" s="416"/>
      <c r="N8" s="416" t="s">
        <v>171</v>
      </c>
      <c r="O8" s="416"/>
      <c r="P8" s="416"/>
      <c r="Q8" s="416"/>
      <c r="R8" s="416"/>
      <c r="S8" s="416"/>
      <c r="T8" s="416"/>
      <c r="U8" s="416"/>
      <c r="V8" s="416"/>
      <c r="W8" s="420"/>
      <c r="X8" s="420"/>
      <c r="Y8" s="416"/>
      <c r="Z8" s="420"/>
      <c r="AA8" s="420"/>
      <c r="AB8" s="418"/>
      <c r="AC8" s="418"/>
      <c r="AD8" s="418"/>
      <c r="AE8" s="421"/>
      <c r="AF8" s="421"/>
      <c r="AG8" s="416"/>
      <c r="AH8" s="88"/>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2"/>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row>
    <row r="9" spans="1:234" ht="15.75" customHeight="1" x14ac:dyDescent="0.25">
      <c r="B9" s="416"/>
      <c r="C9" s="416"/>
      <c r="D9" s="416"/>
      <c r="E9" s="416"/>
      <c r="F9" s="416"/>
      <c r="G9" s="419"/>
      <c r="H9" s="416"/>
      <c r="I9" s="416"/>
      <c r="J9" s="416"/>
      <c r="K9" s="416"/>
      <c r="L9" s="416" t="s">
        <v>15</v>
      </c>
      <c r="M9" s="416" t="s">
        <v>172</v>
      </c>
      <c r="N9" s="416" t="s">
        <v>15</v>
      </c>
      <c r="O9" s="416" t="s">
        <v>162</v>
      </c>
      <c r="P9" s="416"/>
      <c r="Q9" s="416"/>
      <c r="R9" s="416"/>
      <c r="S9" s="416"/>
      <c r="T9" s="416"/>
      <c r="U9" s="416"/>
      <c r="V9" s="416"/>
      <c r="W9" s="420"/>
      <c r="X9" s="420"/>
      <c r="Y9" s="416"/>
      <c r="Z9" s="420"/>
      <c r="AA9" s="420"/>
      <c r="AB9" s="418"/>
      <c r="AC9" s="418"/>
      <c r="AD9" s="418"/>
      <c r="AE9" s="421" t="s">
        <v>18</v>
      </c>
      <c r="AF9" s="421" t="s">
        <v>19</v>
      </c>
      <c r="AG9" s="416"/>
      <c r="AH9" s="88"/>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2"/>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row>
    <row r="10" spans="1:234" ht="62.25" customHeight="1" x14ac:dyDescent="0.25">
      <c r="B10" s="416"/>
      <c r="C10" s="416"/>
      <c r="D10" s="416"/>
      <c r="E10" s="416"/>
      <c r="F10" s="416"/>
      <c r="G10" s="283"/>
      <c r="H10" s="416"/>
      <c r="I10" s="416"/>
      <c r="J10" s="416"/>
      <c r="K10" s="416"/>
      <c r="L10" s="416"/>
      <c r="M10" s="416"/>
      <c r="N10" s="416"/>
      <c r="O10" s="283" t="s">
        <v>173</v>
      </c>
      <c r="P10" s="283" t="s">
        <v>174</v>
      </c>
      <c r="Q10" s="416"/>
      <c r="R10" s="416"/>
      <c r="S10" s="416"/>
      <c r="T10" s="416"/>
      <c r="U10" s="416"/>
      <c r="V10" s="416"/>
      <c r="W10" s="420"/>
      <c r="X10" s="420"/>
      <c r="Y10" s="416"/>
      <c r="Z10" s="420"/>
      <c r="AA10" s="420"/>
      <c r="AB10" s="419"/>
      <c r="AC10" s="419"/>
      <c r="AD10" s="419"/>
      <c r="AE10" s="421"/>
      <c r="AF10" s="421"/>
      <c r="AG10" s="416"/>
      <c r="AH10" s="88"/>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2"/>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row>
    <row r="11" spans="1:234" ht="36" customHeight="1" x14ac:dyDescent="0.25">
      <c r="B11" s="89">
        <v>1</v>
      </c>
      <c r="C11" s="89">
        <v>2</v>
      </c>
      <c r="D11" s="89">
        <v>3</v>
      </c>
      <c r="E11" s="89">
        <v>4</v>
      </c>
      <c r="F11" s="89">
        <v>5</v>
      </c>
      <c r="G11" s="89"/>
      <c r="H11" s="89">
        <v>3</v>
      </c>
      <c r="I11" s="89">
        <v>4</v>
      </c>
      <c r="J11" s="89">
        <v>5</v>
      </c>
      <c r="K11" s="89">
        <v>6</v>
      </c>
      <c r="L11" s="89">
        <v>10</v>
      </c>
      <c r="M11" s="89">
        <v>11</v>
      </c>
      <c r="N11" s="89">
        <v>12</v>
      </c>
      <c r="O11" s="89">
        <v>13</v>
      </c>
      <c r="P11" s="89">
        <v>14</v>
      </c>
      <c r="Q11" s="89">
        <v>7</v>
      </c>
      <c r="R11" s="89">
        <v>8</v>
      </c>
      <c r="S11" s="89">
        <v>9</v>
      </c>
      <c r="T11" s="89">
        <v>10</v>
      </c>
      <c r="U11" s="89">
        <v>11</v>
      </c>
      <c r="V11" s="89">
        <v>12</v>
      </c>
      <c r="W11" s="89">
        <v>13</v>
      </c>
      <c r="X11" s="89">
        <v>14</v>
      </c>
      <c r="Y11" s="89">
        <v>15</v>
      </c>
      <c r="Z11" s="89">
        <v>16</v>
      </c>
      <c r="AA11" s="89">
        <v>17</v>
      </c>
      <c r="AB11" s="89"/>
      <c r="AC11" s="89"/>
      <c r="AD11" s="89"/>
      <c r="AE11" s="89">
        <v>18</v>
      </c>
      <c r="AF11" s="89">
        <v>19</v>
      </c>
      <c r="AG11" s="89">
        <v>20</v>
      </c>
      <c r="AH11" s="88"/>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2"/>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row>
    <row r="12" spans="1:234" ht="36" hidden="1" customHeight="1" x14ac:dyDescent="0.25">
      <c r="B12" s="89"/>
      <c r="C12" s="89"/>
      <c r="D12" s="89"/>
      <c r="E12" s="89"/>
      <c r="F12" s="89"/>
      <c r="G12" s="89"/>
      <c r="H12" s="89"/>
      <c r="I12" s="89"/>
      <c r="J12" s="90">
        <v>2143144.5353741497</v>
      </c>
      <c r="K12" s="90">
        <v>2067722.95</v>
      </c>
      <c r="L12" s="90">
        <v>250449.2</v>
      </c>
      <c r="M12" s="90">
        <v>144183.96430000002</v>
      </c>
      <c r="N12" s="90">
        <v>229972.2</v>
      </c>
      <c r="O12" s="90">
        <v>92965.235700000005</v>
      </c>
      <c r="P12" s="90">
        <v>137006.96430000002</v>
      </c>
      <c r="Q12" s="90">
        <v>440507</v>
      </c>
      <c r="R12" s="90">
        <v>447718</v>
      </c>
      <c r="S12" s="90">
        <v>179062.781422</v>
      </c>
      <c r="T12" s="90">
        <v>179062.781422</v>
      </c>
      <c r="U12" s="90">
        <v>402173</v>
      </c>
      <c r="V12" s="90">
        <v>402173</v>
      </c>
      <c r="W12" s="90">
        <v>654442.19999999995</v>
      </c>
      <c r="X12" s="90">
        <v>671490.2</v>
      </c>
      <c r="Y12" s="90">
        <v>2064333.19</v>
      </c>
      <c r="Z12" s="90">
        <v>689490.2</v>
      </c>
      <c r="AA12" s="91">
        <v>729900.28900000011</v>
      </c>
      <c r="AB12" s="91">
        <v>729900.28900000011</v>
      </c>
      <c r="AC12" s="90">
        <v>580356.38900000008</v>
      </c>
      <c r="AD12" s="90">
        <v>149543.9</v>
      </c>
      <c r="AE12" s="90">
        <f>AA13-AA12</f>
        <v>-0.65999999991618097</v>
      </c>
      <c r="AF12" s="90"/>
      <c r="AG12" s="89"/>
      <c r="AH12" s="88"/>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2"/>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row>
    <row r="13" spans="1:234" s="66" customFormat="1" ht="54.75" customHeight="1" x14ac:dyDescent="0.25">
      <c r="B13" s="92" t="s">
        <v>175</v>
      </c>
      <c r="C13" s="93" t="s">
        <v>176</v>
      </c>
      <c r="D13" s="94">
        <f>SUM(D14:D422)</f>
        <v>13</v>
      </c>
      <c r="E13" s="94">
        <f>SUM(E14:E422)</f>
        <v>104</v>
      </c>
      <c r="F13" s="94">
        <f>SUM(F14:F422)</f>
        <v>255</v>
      </c>
      <c r="G13" s="94">
        <f>SUM(G14:G422)</f>
        <v>195</v>
      </c>
      <c r="H13" s="94">
        <f>SUM(H14:H422)</f>
        <v>0</v>
      </c>
      <c r="I13" s="95"/>
      <c r="J13" s="54" t="e">
        <f>#REF!+#REF!</f>
        <v>#REF!</v>
      </c>
      <c r="K13" s="54" t="e">
        <f>#REF!+#REF!</f>
        <v>#REF!</v>
      </c>
      <c r="L13" s="54" t="e">
        <f>#REF!+#REF!</f>
        <v>#REF!</v>
      </c>
      <c r="M13" s="54" t="e">
        <f>#REF!+#REF!</f>
        <v>#REF!</v>
      </c>
      <c r="N13" s="54" t="e">
        <f>#REF!+#REF!</f>
        <v>#REF!</v>
      </c>
      <c r="O13" s="54" t="e">
        <f>#REF!+#REF!</f>
        <v>#REF!</v>
      </c>
      <c r="P13" s="54" t="e">
        <f>#REF!+#REF!</f>
        <v>#REF!</v>
      </c>
      <c r="Q13" s="54" t="e">
        <f>#REF!+#REF!</f>
        <v>#REF!</v>
      </c>
      <c r="R13" s="54" t="e">
        <f>#REF!+#REF!</f>
        <v>#REF!</v>
      </c>
      <c r="S13" s="54" t="e">
        <f>#REF!+#REF!</f>
        <v>#REF!</v>
      </c>
      <c r="T13" s="54" t="e">
        <f>#REF!+#REF!</f>
        <v>#REF!</v>
      </c>
      <c r="U13" s="54" t="e">
        <f>#REF!+#REF!</f>
        <v>#REF!</v>
      </c>
      <c r="V13" s="54" t="e">
        <f>#REF!+#REF!</f>
        <v>#REF!</v>
      </c>
      <c r="W13" s="54" t="e">
        <f>#REF!+#REF!</f>
        <v>#REF!</v>
      </c>
      <c r="X13" s="54" t="e">
        <f>#REF!+#REF!</f>
        <v>#REF!</v>
      </c>
      <c r="Y13" s="54" t="e">
        <f>#REF!+#REF!</f>
        <v>#REF!</v>
      </c>
      <c r="Z13" s="54" t="e">
        <f>#REF!+#REF!</f>
        <v>#REF!</v>
      </c>
      <c r="AA13" s="54">
        <f>SUM(AA14:AA422)</f>
        <v>729899.62900000019</v>
      </c>
      <c r="AB13" s="54" t="e">
        <f>#REF!+#REF!</f>
        <v>#REF!</v>
      </c>
      <c r="AC13" s="54" t="e">
        <f>#REF!+#REF!</f>
        <v>#REF!</v>
      </c>
      <c r="AD13" s="54" t="e">
        <f>#REF!+#REF!</f>
        <v>#REF!</v>
      </c>
      <c r="AE13" s="54"/>
      <c r="AF13" s="54"/>
      <c r="AG13" s="96"/>
      <c r="AH13" s="97">
        <v>729900</v>
      </c>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9"/>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row>
    <row r="14" spans="1:234" s="66" customFormat="1" ht="53.25" customHeight="1" x14ac:dyDescent="0.25">
      <c r="B14" s="69" t="s">
        <v>194</v>
      </c>
      <c r="C14" s="70" t="s">
        <v>185</v>
      </c>
      <c r="D14" s="70"/>
      <c r="E14" s="104">
        <v>1</v>
      </c>
      <c r="F14" s="70"/>
      <c r="G14" s="70"/>
      <c r="H14" s="70"/>
      <c r="I14" s="52" t="s">
        <v>186</v>
      </c>
      <c r="J14" s="73">
        <v>19300</v>
      </c>
      <c r="K14" s="73">
        <v>17267</v>
      </c>
      <c r="L14" s="74">
        <v>8000</v>
      </c>
      <c r="M14" s="63">
        <f>L14-O14</f>
        <v>7097.1710000000003</v>
      </c>
      <c r="N14" s="63">
        <f>O14+P14</f>
        <v>8000</v>
      </c>
      <c r="O14" s="75">
        <f>902.829</f>
        <v>902.82899999999995</v>
      </c>
      <c r="P14" s="63">
        <v>7097.1710000000003</v>
      </c>
      <c r="Q14" s="63"/>
      <c r="R14" s="74">
        <v>9048</v>
      </c>
      <c r="S14" s="74"/>
      <c r="T14" s="74"/>
      <c r="U14" s="74"/>
      <c r="V14" s="74"/>
      <c r="W14" s="74"/>
      <c r="X14" s="63">
        <f t="shared" ref="X14:X20" si="0">Z14</f>
        <v>17048</v>
      </c>
      <c r="Y14" s="73">
        <v>17267</v>
      </c>
      <c r="Z14" s="63">
        <f t="shared" ref="Z14:Z20" si="1">L14+R14</f>
        <v>17048</v>
      </c>
      <c r="AA14" s="63">
        <f>Y14-Z14</f>
        <v>219</v>
      </c>
      <c r="AB14" s="63">
        <f>AC14</f>
        <v>219</v>
      </c>
      <c r="AC14" s="63">
        <v>219</v>
      </c>
      <c r="AD14" s="63"/>
      <c r="AE14" s="63"/>
      <c r="AF14" s="63"/>
      <c r="AG14" s="77"/>
      <c r="AH14" s="102"/>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5"/>
    </row>
    <row r="15" spans="1:234" s="291" customFormat="1" ht="43.5" customHeight="1" x14ac:dyDescent="0.25">
      <c r="B15" s="292">
        <v>1</v>
      </c>
      <c r="C15" s="285" t="s">
        <v>190</v>
      </c>
      <c r="D15" s="285"/>
      <c r="E15" s="285"/>
      <c r="F15" s="285">
        <v>1</v>
      </c>
      <c r="G15" s="285"/>
      <c r="H15" s="285"/>
      <c r="I15" s="293"/>
      <c r="J15" s="294">
        <v>29000</v>
      </c>
      <c r="K15" s="294">
        <v>29000</v>
      </c>
      <c r="L15" s="295"/>
      <c r="M15" s="295"/>
      <c r="N15" s="295"/>
      <c r="O15" s="295"/>
      <c r="P15" s="295"/>
      <c r="Q15" s="295"/>
      <c r="R15" s="295"/>
      <c r="S15" s="295"/>
      <c r="T15" s="295"/>
      <c r="U15" s="295"/>
      <c r="V15" s="295"/>
      <c r="W15" s="287">
        <f t="shared" ref="W15:W20" si="2">X15</f>
        <v>0</v>
      </c>
      <c r="X15" s="287">
        <f t="shared" si="0"/>
        <v>0</v>
      </c>
      <c r="Y15" s="294">
        <v>29000</v>
      </c>
      <c r="Z15" s="287">
        <f t="shared" si="1"/>
        <v>0</v>
      </c>
      <c r="AA15" s="287"/>
      <c r="AB15" s="287">
        <f>AC15+AD15</f>
        <v>9000</v>
      </c>
      <c r="AC15" s="287"/>
      <c r="AD15" s="287">
        <v>9000</v>
      </c>
      <c r="AE15" s="287"/>
      <c r="AF15" s="287"/>
      <c r="AH15" s="288"/>
      <c r="AI15" s="289"/>
      <c r="AJ15" s="289"/>
      <c r="AK15" s="289"/>
      <c r="AL15" s="289"/>
      <c r="AM15" s="289"/>
      <c r="AN15" s="289"/>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89"/>
      <c r="BL15" s="289"/>
      <c r="BM15" s="289"/>
      <c r="BN15" s="289"/>
      <c r="BO15" s="289"/>
      <c r="BP15" s="289"/>
      <c r="BQ15" s="289"/>
      <c r="BR15" s="289"/>
      <c r="BS15" s="289"/>
      <c r="BT15" s="289"/>
      <c r="BU15" s="289"/>
      <c r="BV15" s="289"/>
      <c r="BW15" s="289"/>
      <c r="BX15" s="289"/>
      <c r="BY15" s="289"/>
      <c r="BZ15" s="289"/>
      <c r="CA15" s="289"/>
      <c r="CB15" s="289"/>
      <c r="CC15" s="289"/>
      <c r="CD15" s="289"/>
      <c r="CE15" s="289"/>
      <c r="CF15" s="289"/>
      <c r="CG15" s="289"/>
      <c r="CH15" s="289"/>
      <c r="CI15" s="290"/>
    </row>
    <row r="16" spans="1:234" s="291" customFormat="1" ht="56.25" customHeight="1" x14ac:dyDescent="0.25">
      <c r="B16" s="292">
        <v>2</v>
      </c>
      <c r="C16" s="285" t="s">
        <v>191</v>
      </c>
      <c r="D16" s="285"/>
      <c r="E16" s="285"/>
      <c r="F16" s="285">
        <v>1</v>
      </c>
      <c r="G16" s="285"/>
      <c r="H16" s="285"/>
      <c r="I16" s="293"/>
      <c r="J16" s="294">
        <v>10172</v>
      </c>
      <c r="K16" s="294">
        <v>10172</v>
      </c>
      <c r="L16" s="295"/>
      <c r="M16" s="295"/>
      <c r="N16" s="295"/>
      <c r="O16" s="295"/>
      <c r="P16" s="295"/>
      <c r="Q16" s="295"/>
      <c r="R16" s="295"/>
      <c r="S16" s="295"/>
      <c r="T16" s="295"/>
      <c r="U16" s="295"/>
      <c r="V16" s="295"/>
      <c r="W16" s="287">
        <f t="shared" si="2"/>
        <v>0</v>
      </c>
      <c r="X16" s="287">
        <f t="shared" si="0"/>
        <v>0</v>
      </c>
      <c r="Y16" s="294">
        <v>10172</v>
      </c>
      <c r="Z16" s="287">
        <f t="shared" si="1"/>
        <v>0</v>
      </c>
      <c r="AA16" s="287"/>
      <c r="AB16" s="287">
        <f>AC16+AD16</f>
        <v>3717</v>
      </c>
      <c r="AC16" s="287"/>
      <c r="AD16" s="287">
        <v>3717</v>
      </c>
      <c r="AE16" s="287"/>
      <c r="AF16" s="287"/>
      <c r="AH16" s="288"/>
      <c r="AI16" s="296">
        <f>AA16-946</f>
        <v>-946</v>
      </c>
      <c r="AJ16" s="289"/>
      <c r="AK16" s="289"/>
      <c r="AL16" s="289"/>
      <c r="AM16" s="289"/>
      <c r="AN16" s="289"/>
      <c r="AO16" s="289"/>
      <c r="AP16" s="289"/>
      <c r="AQ16" s="289"/>
      <c r="AR16" s="289"/>
      <c r="AS16" s="289"/>
      <c r="AT16" s="289"/>
      <c r="AU16" s="289"/>
      <c r="AV16" s="289"/>
      <c r="AW16" s="289"/>
      <c r="AX16" s="289"/>
      <c r="AY16" s="289"/>
      <c r="AZ16" s="289"/>
      <c r="BA16" s="289"/>
      <c r="BB16" s="289"/>
      <c r="BC16" s="289"/>
      <c r="BD16" s="289"/>
      <c r="BE16" s="289"/>
      <c r="BF16" s="289"/>
      <c r="BG16" s="289"/>
      <c r="BH16" s="289"/>
      <c r="BI16" s="289"/>
      <c r="BJ16" s="289"/>
      <c r="BK16" s="289"/>
      <c r="BL16" s="289"/>
      <c r="BM16" s="289"/>
      <c r="BN16" s="289"/>
      <c r="BO16" s="289"/>
      <c r="BP16" s="289"/>
      <c r="BQ16" s="289"/>
      <c r="BR16" s="289"/>
      <c r="BS16" s="289"/>
      <c r="BT16" s="289"/>
      <c r="BU16" s="289"/>
      <c r="BV16" s="289"/>
      <c r="BW16" s="289"/>
      <c r="BX16" s="289"/>
      <c r="BY16" s="289"/>
      <c r="BZ16" s="289"/>
      <c r="CA16" s="289"/>
      <c r="CB16" s="289"/>
      <c r="CC16" s="289"/>
      <c r="CD16" s="289"/>
      <c r="CE16" s="289"/>
      <c r="CF16" s="289"/>
      <c r="CG16" s="289"/>
      <c r="CH16" s="289"/>
      <c r="CI16" s="290"/>
    </row>
    <row r="17" spans="2:87" s="66" customFormat="1" ht="47.25" x14ac:dyDescent="0.25">
      <c r="B17" s="69" t="s">
        <v>194</v>
      </c>
      <c r="C17" s="106" t="s">
        <v>195</v>
      </c>
      <c r="D17" s="52"/>
      <c r="E17" s="52">
        <v>1</v>
      </c>
      <c r="F17" s="52"/>
      <c r="G17" s="52"/>
      <c r="H17" s="106"/>
      <c r="I17" s="67" t="s">
        <v>196</v>
      </c>
      <c r="J17" s="60">
        <v>2400</v>
      </c>
      <c r="K17" s="60">
        <v>2400</v>
      </c>
      <c r="L17" s="61"/>
      <c r="M17" s="61"/>
      <c r="N17" s="61"/>
      <c r="O17" s="61"/>
      <c r="P17" s="61"/>
      <c r="Q17" s="77">
        <v>500</v>
      </c>
      <c r="R17" s="77">
        <v>500</v>
      </c>
      <c r="S17" s="61"/>
      <c r="T17" s="61"/>
      <c r="U17" s="77">
        <v>500</v>
      </c>
      <c r="V17" s="77">
        <v>500</v>
      </c>
      <c r="W17" s="63">
        <f t="shared" si="2"/>
        <v>500</v>
      </c>
      <c r="X17" s="63">
        <f t="shared" si="0"/>
        <v>500</v>
      </c>
      <c r="Y17" s="60">
        <v>2400</v>
      </c>
      <c r="Z17" s="63">
        <f t="shared" si="1"/>
        <v>500</v>
      </c>
      <c r="AA17" s="63">
        <f>Y17-Z17</f>
        <v>1900</v>
      </c>
      <c r="AB17" s="63">
        <f>AC17</f>
        <v>1900</v>
      </c>
      <c r="AC17" s="63">
        <v>1900</v>
      </c>
      <c r="AD17" s="63"/>
      <c r="AE17" s="63"/>
      <c r="AF17" s="63"/>
      <c r="AH17" s="102"/>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5"/>
    </row>
    <row r="18" spans="2:87" s="291" customFormat="1" ht="41.25" customHeight="1" x14ac:dyDescent="0.25">
      <c r="B18" s="318">
        <v>1</v>
      </c>
      <c r="C18" s="316" t="s">
        <v>200</v>
      </c>
      <c r="D18" s="285"/>
      <c r="E18" s="285"/>
      <c r="F18" s="285" t="s">
        <v>194</v>
      </c>
      <c r="G18" s="293"/>
      <c r="H18" s="316"/>
      <c r="I18" s="285"/>
      <c r="J18" s="294">
        <v>58547</v>
      </c>
      <c r="K18" s="294">
        <v>58547</v>
      </c>
      <c r="L18" s="295"/>
      <c r="M18" s="295"/>
      <c r="N18" s="295"/>
      <c r="O18" s="295"/>
      <c r="P18" s="295"/>
      <c r="Q18" s="303">
        <v>500</v>
      </c>
      <c r="R18" s="303">
        <v>500</v>
      </c>
      <c r="S18" s="295"/>
      <c r="T18" s="295"/>
      <c r="U18" s="303">
        <v>500</v>
      </c>
      <c r="V18" s="303">
        <v>500</v>
      </c>
      <c r="W18" s="287">
        <f t="shared" si="2"/>
        <v>500</v>
      </c>
      <c r="X18" s="287">
        <f t="shared" si="0"/>
        <v>500</v>
      </c>
      <c r="Y18" s="294">
        <v>58547</v>
      </c>
      <c r="Z18" s="287">
        <f t="shared" si="1"/>
        <v>500</v>
      </c>
      <c r="AA18" s="287"/>
      <c r="AB18" s="287">
        <f>AD18</f>
        <v>14000</v>
      </c>
      <c r="AC18" s="287"/>
      <c r="AD18" s="287">
        <v>14000</v>
      </c>
      <c r="AE18" s="287"/>
      <c r="AF18" s="287"/>
      <c r="AH18" s="288"/>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90"/>
    </row>
    <row r="19" spans="2:87" s="66" customFormat="1" ht="47.25" x14ac:dyDescent="0.25">
      <c r="B19" s="135">
        <v>1</v>
      </c>
      <c r="C19" s="70" t="s">
        <v>208</v>
      </c>
      <c r="D19" s="52"/>
      <c r="E19" s="52"/>
      <c r="F19" s="52" t="s">
        <v>194</v>
      </c>
      <c r="G19" s="67" t="s">
        <v>194</v>
      </c>
      <c r="H19" s="70"/>
      <c r="I19" s="52" t="s">
        <v>963</v>
      </c>
      <c r="J19" s="60">
        <v>1000</v>
      </c>
      <c r="K19" s="60">
        <v>1000</v>
      </c>
      <c r="L19" s="61"/>
      <c r="M19" s="61"/>
      <c r="N19" s="61"/>
      <c r="O19" s="61"/>
      <c r="P19" s="61"/>
      <c r="Q19" s="61"/>
      <c r="R19" s="61"/>
      <c r="S19" s="61"/>
      <c r="T19" s="61"/>
      <c r="U19" s="61"/>
      <c r="V19" s="61"/>
      <c r="W19" s="101">
        <f t="shared" si="2"/>
        <v>0</v>
      </c>
      <c r="X19" s="101">
        <f t="shared" si="0"/>
        <v>0</v>
      </c>
      <c r="Y19" s="60">
        <v>1000</v>
      </c>
      <c r="Z19" s="63">
        <f t="shared" si="1"/>
        <v>0</v>
      </c>
      <c r="AA19" s="63">
        <v>950</v>
      </c>
      <c r="AB19" s="63">
        <f>AC19+AD19</f>
        <v>950</v>
      </c>
      <c r="AC19" s="63">
        <v>950</v>
      </c>
      <c r="AD19" s="63"/>
      <c r="AE19" s="63"/>
      <c r="AF19" s="63"/>
      <c r="AH19" s="102"/>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5"/>
    </row>
    <row r="20" spans="2:87" s="66" customFormat="1" ht="47.25" x14ac:dyDescent="0.25">
      <c r="B20" s="135">
        <v>2</v>
      </c>
      <c r="C20" s="70" t="s">
        <v>209</v>
      </c>
      <c r="D20" s="52"/>
      <c r="E20" s="52"/>
      <c r="F20" s="52" t="s">
        <v>194</v>
      </c>
      <c r="G20" s="67" t="s">
        <v>194</v>
      </c>
      <c r="H20" s="70"/>
      <c r="I20" s="52" t="s">
        <v>964</v>
      </c>
      <c r="J20" s="60">
        <v>1563</v>
      </c>
      <c r="K20" s="60">
        <v>1563</v>
      </c>
      <c r="L20" s="61"/>
      <c r="M20" s="61"/>
      <c r="N20" s="61"/>
      <c r="O20" s="61"/>
      <c r="P20" s="61"/>
      <c r="Q20" s="61"/>
      <c r="R20" s="61"/>
      <c r="S20" s="61"/>
      <c r="T20" s="61"/>
      <c r="U20" s="61"/>
      <c r="V20" s="61"/>
      <c r="W20" s="101">
        <f t="shared" si="2"/>
        <v>0</v>
      </c>
      <c r="X20" s="101">
        <f t="shared" si="0"/>
        <v>0</v>
      </c>
      <c r="Y20" s="60">
        <v>1563</v>
      </c>
      <c r="Z20" s="63">
        <f t="shared" si="1"/>
        <v>0</v>
      </c>
      <c r="AA20" s="63">
        <f>95%*Y20</f>
        <v>1484.85</v>
      </c>
      <c r="AB20" s="63">
        <f>AC20+AD20</f>
        <v>1484.85</v>
      </c>
      <c r="AC20" s="63">
        <v>1484.85</v>
      </c>
      <c r="AD20" s="63"/>
      <c r="AE20" s="63"/>
      <c r="AF20" s="63"/>
      <c r="AH20" s="102"/>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5"/>
    </row>
    <row r="21" spans="2:87" s="66" customFormat="1" ht="51" customHeight="1" x14ac:dyDescent="0.25">
      <c r="B21" s="135">
        <v>1</v>
      </c>
      <c r="C21" s="76" t="s">
        <v>215</v>
      </c>
      <c r="D21" s="52"/>
      <c r="E21" s="52"/>
      <c r="F21" s="52">
        <v>1</v>
      </c>
      <c r="G21" s="52">
        <v>1</v>
      </c>
      <c r="H21" s="76"/>
      <c r="I21" s="52" t="s">
        <v>965</v>
      </c>
      <c r="J21" s="60">
        <v>2551.0204081632655</v>
      </c>
      <c r="K21" s="60">
        <v>2500</v>
      </c>
      <c r="L21" s="61"/>
      <c r="M21" s="61"/>
      <c r="N21" s="61"/>
      <c r="O21" s="61"/>
      <c r="P21" s="61"/>
      <c r="Q21" s="61"/>
      <c r="R21" s="61"/>
      <c r="S21" s="61"/>
      <c r="T21" s="61"/>
      <c r="U21" s="61"/>
      <c r="V21" s="61"/>
      <c r="W21" s="63">
        <f t="shared" ref="W21:W27" si="3">X21</f>
        <v>0</v>
      </c>
      <c r="X21" s="63">
        <f t="shared" ref="X21:X27" si="4">Z21</f>
        <v>0</v>
      </c>
      <c r="Y21" s="60">
        <v>2500</v>
      </c>
      <c r="Z21" s="63">
        <f t="shared" ref="Z21:Z27" si="5">L21+R21</f>
        <v>0</v>
      </c>
      <c r="AA21" s="326">
        <v>2450</v>
      </c>
      <c r="AB21" s="63">
        <f>AC21+AD21</f>
        <v>1000</v>
      </c>
      <c r="AC21" s="63">
        <v>1000</v>
      </c>
      <c r="AD21" s="63"/>
      <c r="AE21" s="63"/>
      <c r="AF21" s="63"/>
      <c r="AG21" s="77"/>
      <c r="AH21" s="328">
        <f>AA21/Y21*100</f>
        <v>98</v>
      </c>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5"/>
    </row>
    <row r="22" spans="2:87" s="66" customFormat="1" ht="51" customHeight="1" x14ac:dyDescent="0.25">
      <c r="B22" s="135">
        <v>2</v>
      </c>
      <c r="C22" s="76" t="s">
        <v>216</v>
      </c>
      <c r="D22" s="52"/>
      <c r="E22" s="52"/>
      <c r="F22" s="52">
        <v>1</v>
      </c>
      <c r="G22" s="52">
        <v>1</v>
      </c>
      <c r="H22" s="76"/>
      <c r="I22" s="52" t="s">
        <v>966</v>
      </c>
      <c r="J22" s="60">
        <v>2551.0204081632655</v>
      </c>
      <c r="K22" s="60">
        <v>2500</v>
      </c>
      <c r="L22" s="61"/>
      <c r="M22" s="61"/>
      <c r="N22" s="61"/>
      <c r="O22" s="61"/>
      <c r="P22" s="61"/>
      <c r="Q22" s="61"/>
      <c r="R22" s="61"/>
      <c r="S22" s="61"/>
      <c r="T22" s="61"/>
      <c r="U22" s="61"/>
      <c r="V22" s="61"/>
      <c r="W22" s="63">
        <f t="shared" si="3"/>
        <v>0</v>
      </c>
      <c r="X22" s="63">
        <f t="shared" si="4"/>
        <v>0</v>
      </c>
      <c r="Y22" s="60">
        <v>2500</v>
      </c>
      <c r="Z22" s="63">
        <f t="shared" si="5"/>
        <v>0</v>
      </c>
      <c r="AA22" s="326">
        <v>2450</v>
      </c>
      <c r="AB22" s="63">
        <f t="shared" ref="AB22:AB27" si="6">AC22+AD22</f>
        <v>1000</v>
      </c>
      <c r="AC22" s="63">
        <v>1000</v>
      </c>
      <c r="AD22" s="63"/>
      <c r="AE22" s="63"/>
      <c r="AF22" s="63"/>
      <c r="AG22" s="77"/>
      <c r="AH22" s="102"/>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5"/>
    </row>
    <row r="23" spans="2:87" s="66" customFormat="1" ht="51" customHeight="1" x14ac:dyDescent="0.25">
      <c r="B23" s="135">
        <v>3</v>
      </c>
      <c r="C23" s="76" t="s">
        <v>217</v>
      </c>
      <c r="D23" s="52"/>
      <c r="E23" s="52"/>
      <c r="F23" s="52">
        <v>1</v>
      </c>
      <c r="G23" s="52">
        <v>1</v>
      </c>
      <c r="H23" s="76"/>
      <c r="I23" s="52" t="s">
        <v>971</v>
      </c>
      <c r="J23" s="60">
        <v>2180.612244897959</v>
      </c>
      <c r="K23" s="60">
        <v>2137</v>
      </c>
      <c r="L23" s="61"/>
      <c r="M23" s="61"/>
      <c r="N23" s="61"/>
      <c r="O23" s="61"/>
      <c r="P23" s="61"/>
      <c r="Q23" s="61"/>
      <c r="R23" s="61"/>
      <c r="S23" s="61"/>
      <c r="T23" s="61"/>
      <c r="U23" s="61"/>
      <c r="V23" s="61"/>
      <c r="W23" s="63">
        <f t="shared" si="3"/>
        <v>0</v>
      </c>
      <c r="X23" s="63">
        <f t="shared" si="4"/>
        <v>0</v>
      </c>
      <c r="Y23" s="60">
        <v>2137</v>
      </c>
      <c r="Z23" s="63">
        <f t="shared" si="5"/>
        <v>0</v>
      </c>
      <c r="AA23" s="326">
        <v>2100</v>
      </c>
      <c r="AB23" s="63">
        <f t="shared" si="6"/>
        <v>1000</v>
      </c>
      <c r="AC23" s="63">
        <v>1000</v>
      </c>
      <c r="AD23" s="63"/>
      <c r="AE23" s="63"/>
      <c r="AF23" s="63"/>
      <c r="AG23" s="77"/>
      <c r="AH23" s="102"/>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5"/>
    </row>
    <row r="24" spans="2:87" s="66" customFormat="1" ht="51" customHeight="1" x14ac:dyDescent="0.25">
      <c r="B24" s="135">
        <v>4</v>
      </c>
      <c r="C24" s="76" t="s">
        <v>218</v>
      </c>
      <c r="D24" s="52"/>
      <c r="E24" s="52"/>
      <c r="F24" s="52">
        <v>1</v>
      </c>
      <c r="G24" s="52">
        <v>1</v>
      </c>
      <c r="H24" s="76"/>
      <c r="I24" s="52" t="s">
        <v>967</v>
      </c>
      <c r="J24" s="60">
        <v>1530.3061224489795</v>
      </c>
      <c r="K24" s="60">
        <v>1499.7</v>
      </c>
      <c r="L24" s="61"/>
      <c r="M24" s="61"/>
      <c r="N24" s="61"/>
      <c r="O24" s="61"/>
      <c r="P24" s="61"/>
      <c r="Q24" s="61"/>
      <c r="R24" s="61"/>
      <c r="S24" s="61"/>
      <c r="T24" s="61"/>
      <c r="U24" s="61"/>
      <c r="V24" s="61"/>
      <c r="W24" s="63">
        <f t="shared" si="3"/>
        <v>0</v>
      </c>
      <c r="X24" s="63">
        <f t="shared" si="4"/>
        <v>0</v>
      </c>
      <c r="Y24" s="60">
        <v>1499.7</v>
      </c>
      <c r="Z24" s="63">
        <f t="shared" si="5"/>
        <v>0</v>
      </c>
      <c r="AA24" s="63">
        <f>95%*Y24</f>
        <v>1424.7149999999999</v>
      </c>
      <c r="AB24" s="63">
        <f t="shared" si="6"/>
        <v>1424.7149999999999</v>
      </c>
      <c r="AC24" s="63">
        <v>1424.7149999999999</v>
      </c>
      <c r="AD24" s="63"/>
      <c r="AE24" s="63"/>
      <c r="AF24" s="63"/>
      <c r="AG24" s="77"/>
      <c r="AH24" s="102"/>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5"/>
    </row>
    <row r="25" spans="2:87" s="66" customFormat="1" ht="69" customHeight="1" x14ac:dyDescent="0.25">
      <c r="B25" s="135">
        <v>5</v>
      </c>
      <c r="C25" s="76" t="s">
        <v>219</v>
      </c>
      <c r="D25" s="52"/>
      <c r="E25" s="52"/>
      <c r="F25" s="52">
        <v>1</v>
      </c>
      <c r="G25" s="52">
        <v>1</v>
      </c>
      <c r="H25" s="76"/>
      <c r="I25" s="52" t="s">
        <v>968</v>
      </c>
      <c r="J25" s="60">
        <v>3979.591836734694</v>
      </c>
      <c r="K25" s="60">
        <v>3900</v>
      </c>
      <c r="L25" s="61"/>
      <c r="M25" s="61"/>
      <c r="N25" s="61"/>
      <c r="O25" s="61"/>
      <c r="P25" s="61"/>
      <c r="Q25" s="61"/>
      <c r="R25" s="61"/>
      <c r="S25" s="61"/>
      <c r="T25" s="61"/>
      <c r="U25" s="61"/>
      <c r="V25" s="61"/>
      <c r="W25" s="63">
        <f t="shared" si="3"/>
        <v>0</v>
      </c>
      <c r="X25" s="63">
        <f t="shared" si="4"/>
        <v>0</v>
      </c>
      <c r="Y25" s="60">
        <v>3900</v>
      </c>
      <c r="Z25" s="63">
        <f t="shared" si="5"/>
        <v>0</v>
      </c>
      <c r="AA25" s="63">
        <v>1500</v>
      </c>
      <c r="AB25" s="63">
        <f t="shared" si="6"/>
        <v>1500</v>
      </c>
      <c r="AC25" s="63">
        <v>1500</v>
      </c>
      <c r="AD25" s="63"/>
      <c r="AE25" s="63"/>
      <c r="AF25" s="63"/>
      <c r="AG25" s="77"/>
      <c r="AH25" s="102"/>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5"/>
    </row>
    <row r="26" spans="2:87" s="66" customFormat="1" ht="69.75" customHeight="1" x14ac:dyDescent="0.25">
      <c r="B26" s="135">
        <v>6</v>
      </c>
      <c r="C26" s="76" t="s">
        <v>220</v>
      </c>
      <c r="D26" s="52"/>
      <c r="E26" s="52"/>
      <c r="F26" s="52">
        <v>1</v>
      </c>
      <c r="G26" s="52">
        <v>1</v>
      </c>
      <c r="H26" s="76"/>
      <c r="I26" s="52" t="s">
        <v>969</v>
      </c>
      <c r="J26" s="60">
        <v>6660</v>
      </c>
      <c r="K26" s="60">
        <v>6660</v>
      </c>
      <c r="L26" s="61"/>
      <c r="M26" s="61"/>
      <c r="N26" s="61"/>
      <c r="O26" s="61"/>
      <c r="P26" s="61"/>
      <c r="Q26" s="61"/>
      <c r="R26" s="61"/>
      <c r="S26" s="61"/>
      <c r="T26" s="61"/>
      <c r="U26" s="61"/>
      <c r="V26" s="61"/>
      <c r="W26" s="63">
        <f t="shared" si="3"/>
        <v>0</v>
      </c>
      <c r="X26" s="63">
        <f t="shared" si="4"/>
        <v>0</v>
      </c>
      <c r="Y26" s="60">
        <v>6660</v>
      </c>
      <c r="Z26" s="63">
        <f t="shared" si="5"/>
        <v>0</v>
      </c>
      <c r="AA26" s="63">
        <v>3000</v>
      </c>
      <c r="AB26" s="63">
        <f t="shared" si="6"/>
        <v>3000</v>
      </c>
      <c r="AC26" s="63">
        <v>3000</v>
      </c>
      <c r="AD26" s="63"/>
      <c r="AE26" s="63"/>
      <c r="AF26" s="63"/>
      <c r="AH26" s="102"/>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5"/>
    </row>
    <row r="27" spans="2:87" s="66" customFormat="1" ht="54.75" customHeight="1" x14ac:dyDescent="0.25">
      <c r="B27" s="135">
        <v>7</v>
      </c>
      <c r="C27" s="76" t="s">
        <v>221</v>
      </c>
      <c r="D27" s="52"/>
      <c r="E27" s="52"/>
      <c r="F27" s="52">
        <v>1</v>
      </c>
      <c r="G27" s="52">
        <v>1</v>
      </c>
      <c r="H27" s="76"/>
      <c r="I27" s="52" t="s">
        <v>970</v>
      </c>
      <c r="J27" s="60">
        <v>2787.2222222222222</v>
      </c>
      <c r="K27" s="60">
        <v>2508.5</v>
      </c>
      <c r="L27" s="61"/>
      <c r="M27" s="61"/>
      <c r="N27" s="61"/>
      <c r="O27" s="61"/>
      <c r="P27" s="61"/>
      <c r="Q27" s="61"/>
      <c r="R27" s="61"/>
      <c r="S27" s="61"/>
      <c r="T27" s="61"/>
      <c r="U27" s="61"/>
      <c r="V27" s="61"/>
      <c r="W27" s="63">
        <f t="shared" si="3"/>
        <v>0</v>
      </c>
      <c r="X27" s="63">
        <f t="shared" si="4"/>
        <v>0</v>
      </c>
      <c r="Y27" s="60">
        <v>2508.5</v>
      </c>
      <c r="Z27" s="63">
        <f t="shared" si="5"/>
        <v>0</v>
      </c>
      <c r="AA27" s="326">
        <v>2460</v>
      </c>
      <c r="AB27" s="63">
        <f t="shared" si="6"/>
        <v>1000</v>
      </c>
      <c r="AC27" s="63">
        <v>1000</v>
      </c>
      <c r="AD27" s="63"/>
      <c r="AE27" s="63"/>
      <c r="AF27" s="63"/>
      <c r="AH27" s="328">
        <f>98%*Y27</f>
        <v>2458.33</v>
      </c>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5"/>
    </row>
    <row r="28" spans="2:87" s="66" customFormat="1" ht="47.25" x14ac:dyDescent="0.25">
      <c r="B28" s="69" t="s">
        <v>194</v>
      </c>
      <c r="C28" s="76" t="s">
        <v>222</v>
      </c>
      <c r="D28" s="52"/>
      <c r="E28" s="52">
        <v>1</v>
      </c>
      <c r="F28" s="52"/>
      <c r="G28" s="52"/>
      <c r="H28" s="76"/>
      <c r="I28" s="52" t="s">
        <v>223</v>
      </c>
      <c r="J28" s="60">
        <v>9600</v>
      </c>
      <c r="K28" s="60">
        <v>9520</v>
      </c>
      <c r="L28" s="75">
        <v>4000</v>
      </c>
      <c r="M28" s="63">
        <f>L28-O28</f>
        <v>856.28499999999985</v>
      </c>
      <c r="N28" s="63">
        <f>O28+P28</f>
        <v>4000</v>
      </c>
      <c r="O28" s="75">
        <v>3143.7150000000001</v>
      </c>
      <c r="P28" s="63">
        <v>856.28499999999985</v>
      </c>
      <c r="Q28" s="77">
        <v>3787</v>
      </c>
      <c r="R28" s="77">
        <v>3787</v>
      </c>
      <c r="S28" s="110">
        <f>T28</f>
        <v>3787</v>
      </c>
      <c r="T28" s="110">
        <f>U28</f>
        <v>3787</v>
      </c>
      <c r="U28" s="77">
        <v>3787</v>
      </c>
      <c r="V28" s="77">
        <v>3787</v>
      </c>
      <c r="W28" s="63">
        <f>X28</f>
        <v>7787</v>
      </c>
      <c r="X28" s="63">
        <f>Z28</f>
        <v>7787</v>
      </c>
      <c r="Y28" s="60">
        <v>9520</v>
      </c>
      <c r="Z28" s="63">
        <f t="shared" ref="Z28:Z35" si="7">L28+R28</f>
        <v>7787</v>
      </c>
      <c r="AA28" s="63">
        <f>Y28-Z28</f>
        <v>1733</v>
      </c>
      <c r="AB28" s="63">
        <f>AC28</f>
        <v>1733</v>
      </c>
      <c r="AC28" s="63">
        <v>1733</v>
      </c>
      <c r="AD28" s="63"/>
      <c r="AE28" s="63"/>
      <c r="AF28" s="63"/>
      <c r="AH28" s="102"/>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5"/>
    </row>
    <row r="29" spans="2:87" s="66" customFormat="1" ht="47.25" x14ac:dyDescent="0.25">
      <c r="B29" s="69" t="s">
        <v>184</v>
      </c>
      <c r="C29" s="76" t="s">
        <v>224</v>
      </c>
      <c r="D29" s="52"/>
      <c r="E29" s="52">
        <v>1</v>
      </c>
      <c r="F29" s="52"/>
      <c r="G29" s="52"/>
      <c r="H29" s="76"/>
      <c r="I29" s="52" t="s">
        <v>225</v>
      </c>
      <c r="J29" s="60">
        <v>14900</v>
      </c>
      <c r="K29" s="60">
        <v>8868</v>
      </c>
      <c r="L29" s="75">
        <v>4000</v>
      </c>
      <c r="M29" s="63">
        <f>L29-O29</f>
        <v>0</v>
      </c>
      <c r="N29" s="63">
        <f>O29+P29</f>
        <v>4000</v>
      </c>
      <c r="O29" s="75">
        <v>4000</v>
      </c>
      <c r="P29" s="63">
        <v>0</v>
      </c>
      <c r="Q29" s="77">
        <v>3540</v>
      </c>
      <c r="R29" s="77">
        <v>3540</v>
      </c>
      <c r="S29" s="61"/>
      <c r="T29" s="61"/>
      <c r="U29" s="77">
        <v>3540</v>
      </c>
      <c r="V29" s="77">
        <v>3540</v>
      </c>
      <c r="W29" s="63">
        <f>X29</f>
        <v>7540</v>
      </c>
      <c r="X29" s="63">
        <f>Z29</f>
        <v>7540</v>
      </c>
      <c r="Y29" s="60">
        <v>8868</v>
      </c>
      <c r="Z29" s="63">
        <f t="shared" si="7"/>
        <v>7540</v>
      </c>
      <c r="AA29" s="63">
        <f>Y29-Z29</f>
        <v>1328</v>
      </c>
      <c r="AB29" s="63">
        <f t="shared" ref="AB29:AB35" si="8">AC29</f>
        <v>1328</v>
      </c>
      <c r="AC29" s="63">
        <v>1328</v>
      </c>
      <c r="AD29" s="63"/>
      <c r="AE29" s="63"/>
      <c r="AF29" s="63"/>
      <c r="AH29" s="102"/>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5"/>
    </row>
    <row r="30" spans="2:87" s="66" customFormat="1" ht="59.25" customHeight="1" x14ac:dyDescent="0.25">
      <c r="B30" s="69" t="s">
        <v>226</v>
      </c>
      <c r="C30" s="76" t="s">
        <v>227</v>
      </c>
      <c r="D30" s="52"/>
      <c r="E30" s="52">
        <v>1</v>
      </c>
      <c r="F30" s="52"/>
      <c r="G30" s="52"/>
      <c r="H30" s="76"/>
      <c r="I30" s="52" t="s">
        <v>228</v>
      </c>
      <c r="J30" s="73">
        <v>14900</v>
      </c>
      <c r="K30" s="73">
        <v>8783</v>
      </c>
      <c r="L30" s="74">
        <v>5158</v>
      </c>
      <c r="M30" s="63">
        <f t="shared" ref="M30:M35" si="9">L30-O30</f>
        <v>266.94200000000001</v>
      </c>
      <c r="N30" s="63">
        <f t="shared" ref="N30:N35" si="10">O30+P30</f>
        <v>5158</v>
      </c>
      <c r="O30" s="75">
        <v>4891.058</v>
      </c>
      <c r="P30" s="63">
        <v>266.94200000000001</v>
      </c>
      <c r="Q30" s="77">
        <v>3625</v>
      </c>
      <c r="R30" s="77">
        <v>3625</v>
      </c>
      <c r="S30" s="61"/>
      <c r="T30" s="61"/>
      <c r="U30" s="61"/>
      <c r="V30" s="61"/>
      <c r="W30" s="61"/>
      <c r="X30" s="63">
        <f t="shared" ref="X30:X35" si="11">Z30</f>
        <v>8783</v>
      </c>
      <c r="Y30" s="73">
        <v>8783</v>
      </c>
      <c r="Z30" s="63">
        <f t="shared" si="7"/>
        <v>8783</v>
      </c>
      <c r="AA30" s="63">
        <f t="shared" ref="AA30:AA35" si="12">Y30-Z30</f>
        <v>0</v>
      </c>
      <c r="AB30" s="63">
        <f t="shared" si="8"/>
        <v>0</v>
      </c>
      <c r="AC30" s="54">
        <v>0</v>
      </c>
      <c r="AD30" s="54"/>
      <c r="AE30" s="63"/>
      <c r="AF30" s="63"/>
      <c r="AH30" s="102"/>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5"/>
    </row>
    <row r="31" spans="2:87" s="66" customFormat="1" ht="67.5" customHeight="1" x14ac:dyDescent="0.25">
      <c r="B31" s="69" t="s">
        <v>229</v>
      </c>
      <c r="C31" s="76" t="s">
        <v>230</v>
      </c>
      <c r="D31" s="52"/>
      <c r="E31" s="52">
        <v>1</v>
      </c>
      <c r="F31" s="52"/>
      <c r="G31" s="52"/>
      <c r="H31" s="76"/>
      <c r="I31" s="52" t="s">
        <v>231</v>
      </c>
      <c r="J31" s="73">
        <v>11000</v>
      </c>
      <c r="K31" s="73">
        <v>10706</v>
      </c>
      <c r="L31" s="74">
        <v>4000</v>
      </c>
      <c r="M31" s="63">
        <f t="shared" si="9"/>
        <v>244.23599999999988</v>
      </c>
      <c r="N31" s="63">
        <f t="shared" si="10"/>
        <v>4000</v>
      </c>
      <c r="O31" s="75">
        <v>3755.7640000000001</v>
      </c>
      <c r="P31" s="63">
        <v>244.23599999999988</v>
      </c>
      <c r="Q31" s="77">
        <v>6106</v>
      </c>
      <c r="R31" s="77">
        <v>6106</v>
      </c>
      <c r="S31" s="61"/>
      <c r="T31" s="61"/>
      <c r="U31" s="61"/>
      <c r="V31" s="61"/>
      <c r="W31" s="61"/>
      <c r="X31" s="63">
        <f t="shared" si="11"/>
        <v>10106</v>
      </c>
      <c r="Y31" s="73">
        <v>10706</v>
      </c>
      <c r="Z31" s="63">
        <f t="shared" si="7"/>
        <v>10106</v>
      </c>
      <c r="AA31" s="63">
        <f t="shared" si="12"/>
        <v>600</v>
      </c>
      <c r="AB31" s="63">
        <f t="shared" si="8"/>
        <v>600</v>
      </c>
      <c r="AC31" s="63">
        <v>600</v>
      </c>
      <c r="AD31" s="63"/>
      <c r="AE31" s="63"/>
      <c r="AF31" s="63"/>
      <c r="AH31" s="102"/>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5"/>
    </row>
    <row r="32" spans="2:87" s="66" customFormat="1" ht="58.5" customHeight="1" x14ac:dyDescent="0.25">
      <c r="B32" s="69" t="s">
        <v>232</v>
      </c>
      <c r="C32" s="76" t="s">
        <v>233</v>
      </c>
      <c r="D32" s="52"/>
      <c r="E32" s="52">
        <v>1</v>
      </c>
      <c r="F32" s="52"/>
      <c r="G32" s="52"/>
      <c r="H32" s="76"/>
      <c r="I32" s="52" t="s">
        <v>234</v>
      </c>
      <c r="J32" s="73">
        <v>9000</v>
      </c>
      <c r="K32" s="73">
        <v>8735</v>
      </c>
      <c r="L32" s="74">
        <v>4000</v>
      </c>
      <c r="M32" s="63">
        <f t="shared" si="9"/>
        <v>1118.4194000000002</v>
      </c>
      <c r="N32" s="63">
        <f t="shared" si="10"/>
        <v>4000</v>
      </c>
      <c r="O32" s="75">
        <v>2881.5805999999998</v>
      </c>
      <c r="P32" s="63">
        <v>1118.4194000000002</v>
      </c>
      <c r="Q32" s="77">
        <v>4435</v>
      </c>
      <c r="R32" s="77">
        <v>4435</v>
      </c>
      <c r="S32" s="61"/>
      <c r="T32" s="61"/>
      <c r="U32" s="61"/>
      <c r="V32" s="61"/>
      <c r="W32" s="61"/>
      <c r="X32" s="63">
        <f t="shared" si="11"/>
        <v>8435</v>
      </c>
      <c r="Y32" s="73">
        <v>8735</v>
      </c>
      <c r="Z32" s="63">
        <f t="shared" si="7"/>
        <v>8435</v>
      </c>
      <c r="AA32" s="63">
        <f t="shared" si="12"/>
        <v>300</v>
      </c>
      <c r="AB32" s="63">
        <f t="shared" si="8"/>
        <v>300</v>
      </c>
      <c r="AC32" s="63">
        <v>300</v>
      </c>
      <c r="AD32" s="63"/>
      <c r="AE32" s="63"/>
      <c r="AF32" s="63"/>
      <c r="AH32" s="102"/>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5"/>
    </row>
    <row r="33" spans="2:87" s="66" customFormat="1" ht="47.25" x14ac:dyDescent="0.25">
      <c r="B33" s="69" t="s">
        <v>235</v>
      </c>
      <c r="C33" s="76" t="s">
        <v>236</v>
      </c>
      <c r="D33" s="52"/>
      <c r="E33" s="52">
        <v>1</v>
      </c>
      <c r="F33" s="52"/>
      <c r="G33" s="52"/>
      <c r="H33" s="76"/>
      <c r="I33" s="52" t="s">
        <v>237</v>
      </c>
      <c r="J33" s="73">
        <v>10600</v>
      </c>
      <c r="K33" s="73">
        <v>10582</v>
      </c>
      <c r="L33" s="74">
        <v>4000</v>
      </c>
      <c r="M33" s="63">
        <f t="shared" si="9"/>
        <v>0.4499999999998181</v>
      </c>
      <c r="N33" s="63">
        <f t="shared" si="10"/>
        <v>4000</v>
      </c>
      <c r="O33" s="75">
        <v>3999.55</v>
      </c>
      <c r="P33" s="63">
        <v>0.4499999999998181</v>
      </c>
      <c r="Q33" s="77">
        <v>6082</v>
      </c>
      <c r="R33" s="77">
        <v>6082</v>
      </c>
      <c r="S33" s="61"/>
      <c r="T33" s="61"/>
      <c r="U33" s="61"/>
      <c r="V33" s="61"/>
      <c r="W33" s="61"/>
      <c r="X33" s="63">
        <f t="shared" si="11"/>
        <v>10082</v>
      </c>
      <c r="Y33" s="73">
        <v>10582</v>
      </c>
      <c r="Z33" s="63">
        <f t="shared" si="7"/>
        <v>10082</v>
      </c>
      <c r="AA33" s="63">
        <f t="shared" si="12"/>
        <v>500</v>
      </c>
      <c r="AB33" s="63">
        <f t="shared" si="8"/>
        <v>500</v>
      </c>
      <c r="AC33" s="63">
        <v>500</v>
      </c>
      <c r="AD33" s="63"/>
      <c r="AE33" s="63"/>
      <c r="AF33" s="63"/>
      <c r="AH33" s="102"/>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5"/>
    </row>
    <row r="34" spans="2:87" s="66" customFormat="1" ht="47.25" x14ac:dyDescent="0.25">
      <c r="B34" s="69" t="s">
        <v>238</v>
      </c>
      <c r="C34" s="76" t="s">
        <v>239</v>
      </c>
      <c r="D34" s="52"/>
      <c r="E34" s="52">
        <v>1</v>
      </c>
      <c r="F34" s="52"/>
      <c r="G34" s="52"/>
      <c r="H34" s="76"/>
      <c r="I34" s="52" t="s">
        <v>240</v>
      </c>
      <c r="J34" s="73">
        <v>8658</v>
      </c>
      <c r="K34" s="73">
        <v>8642</v>
      </c>
      <c r="L34" s="75">
        <v>4000</v>
      </c>
      <c r="M34" s="63">
        <f t="shared" si="9"/>
        <v>572.84540000000015</v>
      </c>
      <c r="N34" s="63">
        <f t="shared" si="10"/>
        <v>4000</v>
      </c>
      <c r="O34" s="75">
        <v>3427.1545999999998</v>
      </c>
      <c r="P34" s="63">
        <v>572.84540000000015</v>
      </c>
      <c r="Q34" s="78">
        <v>4242</v>
      </c>
      <c r="R34" s="78">
        <v>4242</v>
      </c>
      <c r="S34" s="61"/>
      <c r="T34" s="61"/>
      <c r="U34" s="61"/>
      <c r="V34" s="61"/>
      <c r="W34" s="61"/>
      <c r="X34" s="63">
        <f t="shared" si="11"/>
        <v>8242</v>
      </c>
      <c r="Y34" s="73">
        <v>8642</v>
      </c>
      <c r="Z34" s="63">
        <f t="shared" si="7"/>
        <v>8242</v>
      </c>
      <c r="AA34" s="63">
        <f t="shared" si="12"/>
        <v>400</v>
      </c>
      <c r="AB34" s="63">
        <f t="shared" si="8"/>
        <v>400</v>
      </c>
      <c r="AC34" s="63">
        <v>400</v>
      </c>
      <c r="AD34" s="63"/>
      <c r="AE34" s="63"/>
      <c r="AF34" s="63"/>
      <c r="AH34" s="102"/>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5"/>
    </row>
    <row r="35" spans="2:87" s="66" customFormat="1" ht="47.25" x14ac:dyDescent="0.25">
      <c r="B35" s="69" t="s">
        <v>241</v>
      </c>
      <c r="C35" s="76" t="s">
        <v>242</v>
      </c>
      <c r="D35" s="52"/>
      <c r="E35" s="52">
        <v>1</v>
      </c>
      <c r="F35" s="52"/>
      <c r="G35" s="52"/>
      <c r="H35" s="76"/>
      <c r="I35" s="52" t="s">
        <v>243</v>
      </c>
      <c r="J35" s="73">
        <v>12000</v>
      </c>
      <c r="K35" s="73">
        <v>11923</v>
      </c>
      <c r="L35" s="74">
        <v>4000</v>
      </c>
      <c r="M35" s="63">
        <f t="shared" si="9"/>
        <v>16.260999999999967</v>
      </c>
      <c r="N35" s="63">
        <f t="shared" si="10"/>
        <v>4000</v>
      </c>
      <c r="O35" s="75">
        <v>3983.739</v>
      </c>
      <c r="P35" s="63">
        <v>16.260999999999967</v>
      </c>
      <c r="Q35" s="77">
        <v>7223</v>
      </c>
      <c r="R35" s="77">
        <v>7223</v>
      </c>
      <c r="S35" s="61"/>
      <c r="T35" s="61"/>
      <c r="U35" s="61"/>
      <c r="V35" s="61"/>
      <c r="W35" s="61"/>
      <c r="X35" s="63">
        <f t="shared" si="11"/>
        <v>11223</v>
      </c>
      <c r="Y35" s="73">
        <v>11923</v>
      </c>
      <c r="Z35" s="63">
        <f t="shared" si="7"/>
        <v>11223</v>
      </c>
      <c r="AA35" s="63">
        <f t="shared" si="12"/>
        <v>700</v>
      </c>
      <c r="AB35" s="63">
        <f t="shared" si="8"/>
        <v>700</v>
      </c>
      <c r="AC35" s="63">
        <v>700</v>
      </c>
      <c r="AD35" s="63"/>
      <c r="AE35" s="63"/>
      <c r="AF35" s="63"/>
      <c r="AH35" s="102"/>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5"/>
    </row>
    <row r="36" spans="2:87" s="66" customFormat="1" ht="62.25" customHeight="1" x14ac:dyDescent="0.25">
      <c r="B36" s="69" t="s">
        <v>194</v>
      </c>
      <c r="C36" s="76" t="s">
        <v>246</v>
      </c>
      <c r="D36" s="52"/>
      <c r="E36" s="52"/>
      <c r="F36" s="52">
        <v>1</v>
      </c>
      <c r="G36" s="52">
        <v>1</v>
      </c>
      <c r="H36" s="76"/>
      <c r="I36" s="52" t="s">
        <v>972</v>
      </c>
      <c r="J36" s="60">
        <v>5190</v>
      </c>
      <c r="K36" s="60">
        <v>5190</v>
      </c>
      <c r="L36" s="61"/>
      <c r="M36" s="61"/>
      <c r="N36" s="61"/>
      <c r="O36" s="61"/>
      <c r="P36" s="61"/>
      <c r="Q36" s="61"/>
      <c r="R36" s="61"/>
      <c r="S36" s="61"/>
      <c r="T36" s="61"/>
      <c r="U36" s="61"/>
      <c r="V36" s="61"/>
      <c r="W36" s="63">
        <f>X36</f>
        <v>0</v>
      </c>
      <c r="X36" s="63">
        <f>Z36</f>
        <v>0</v>
      </c>
      <c r="Y36" s="60">
        <v>5190</v>
      </c>
      <c r="Z36" s="63">
        <f>L36+R36</f>
        <v>0</v>
      </c>
      <c r="AA36" s="63">
        <v>3000</v>
      </c>
      <c r="AB36" s="63">
        <f>AC36+AD36</f>
        <v>3000</v>
      </c>
      <c r="AC36" s="63">
        <v>3000</v>
      </c>
      <c r="AD36" s="63"/>
      <c r="AE36" s="63"/>
      <c r="AF36" s="63"/>
      <c r="AH36" s="102"/>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5"/>
    </row>
    <row r="37" spans="2:87" s="66" customFormat="1" ht="45" customHeight="1" x14ac:dyDescent="0.25">
      <c r="B37" s="57" t="s">
        <v>184</v>
      </c>
      <c r="C37" s="52" t="s">
        <v>249</v>
      </c>
      <c r="D37" s="52"/>
      <c r="E37" s="52">
        <v>1</v>
      </c>
      <c r="F37" s="52"/>
      <c r="G37" s="52"/>
      <c r="H37" s="52"/>
      <c r="I37" s="59" t="s">
        <v>250</v>
      </c>
      <c r="J37" s="60">
        <v>2244.6999999999998</v>
      </c>
      <c r="K37" s="60">
        <v>2244.6999999999998</v>
      </c>
      <c r="L37" s="61"/>
      <c r="M37" s="61"/>
      <c r="N37" s="61"/>
      <c r="O37" s="61"/>
      <c r="P37" s="61"/>
      <c r="Q37" s="113">
        <v>1219</v>
      </c>
      <c r="R37" s="113">
        <v>1219</v>
      </c>
      <c r="S37" s="113"/>
      <c r="T37" s="113"/>
      <c r="U37" s="113">
        <v>1219</v>
      </c>
      <c r="V37" s="113">
        <v>1219</v>
      </c>
      <c r="W37" s="63">
        <f>X37</f>
        <v>1219</v>
      </c>
      <c r="X37" s="63">
        <f>Z37</f>
        <v>1219</v>
      </c>
      <c r="Y37" s="60">
        <v>2244.6999999999998</v>
      </c>
      <c r="Z37" s="63">
        <f>L37+R37</f>
        <v>1219</v>
      </c>
      <c r="AA37" s="63">
        <v>20</v>
      </c>
      <c r="AB37" s="63">
        <f>AC37</f>
        <v>20</v>
      </c>
      <c r="AC37" s="63">
        <v>20</v>
      </c>
      <c r="AD37" s="63"/>
      <c r="AE37" s="63"/>
      <c r="AF37" s="63"/>
      <c r="AG37" s="63" t="s">
        <v>1159</v>
      </c>
      <c r="AH37" s="112">
        <f t="shared" ref="AH37:AI64" si="13">AA37-AB37</f>
        <v>0</v>
      </c>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5"/>
    </row>
    <row r="38" spans="2:87" s="66" customFormat="1" ht="54.75" customHeight="1" x14ac:dyDescent="0.25">
      <c r="B38" s="57" t="s">
        <v>194</v>
      </c>
      <c r="C38" s="58" t="s">
        <v>252</v>
      </c>
      <c r="D38" s="52"/>
      <c r="E38" s="52">
        <v>1</v>
      </c>
      <c r="F38" s="52"/>
      <c r="G38" s="52"/>
      <c r="H38" s="58"/>
      <c r="I38" s="59" t="s">
        <v>253</v>
      </c>
      <c r="J38" s="60">
        <v>13269</v>
      </c>
      <c r="K38" s="60">
        <v>13269</v>
      </c>
      <c r="L38" s="61"/>
      <c r="M38" s="61"/>
      <c r="N38" s="61"/>
      <c r="O38" s="61"/>
      <c r="P38" s="61"/>
      <c r="Q38" s="62">
        <v>9316</v>
      </c>
      <c r="R38" s="62">
        <v>4950</v>
      </c>
      <c r="S38" s="62"/>
      <c r="T38" s="62"/>
      <c r="U38" s="62">
        <v>9316</v>
      </c>
      <c r="V38" s="62">
        <v>9316</v>
      </c>
      <c r="W38" s="63">
        <f>X38</f>
        <v>4950</v>
      </c>
      <c r="X38" s="63">
        <f>Z38</f>
        <v>4950</v>
      </c>
      <c r="Y38" s="60">
        <v>13269</v>
      </c>
      <c r="Z38" s="63">
        <f>L38+R38</f>
        <v>4950</v>
      </c>
      <c r="AA38" s="63">
        <v>8239</v>
      </c>
      <c r="AB38" s="63">
        <f>AC38</f>
        <v>8239</v>
      </c>
      <c r="AC38" s="63">
        <v>8239</v>
      </c>
      <c r="AD38" s="63"/>
      <c r="AE38" s="63"/>
      <c r="AF38" s="63"/>
      <c r="AG38" s="63"/>
      <c r="AH38" s="112">
        <f t="shared" si="13"/>
        <v>0</v>
      </c>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5"/>
    </row>
    <row r="39" spans="2:87" s="66" customFormat="1" ht="51" customHeight="1" x14ac:dyDescent="0.25">
      <c r="B39" s="57" t="s">
        <v>194</v>
      </c>
      <c r="C39" s="58" t="s">
        <v>254</v>
      </c>
      <c r="D39" s="52"/>
      <c r="E39" s="52">
        <v>1</v>
      </c>
      <c r="F39" s="52"/>
      <c r="G39" s="52"/>
      <c r="H39" s="58"/>
      <c r="I39" s="67" t="s">
        <v>255</v>
      </c>
      <c r="J39" s="73">
        <v>2730</v>
      </c>
      <c r="K39" s="73">
        <v>2730</v>
      </c>
      <c r="L39" s="61"/>
      <c r="M39" s="61"/>
      <c r="N39" s="61"/>
      <c r="O39" s="61"/>
      <c r="P39" s="61"/>
      <c r="Q39" s="61"/>
      <c r="R39" s="62">
        <v>2529</v>
      </c>
      <c r="S39" s="79"/>
      <c r="T39" s="79"/>
      <c r="U39" s="79"/>
      <c r="V39" s="79"/>
      <c r="W39" s="79"/>
      <c r="X39" s="63">
        <f>Z39</f>
        <v>2529</v>
      </c>
      <c r="Y39" s="73">
        <v>2730</v>
      </c>
      <c r="Z39" s="63">
        <f>L39+R39</f>
        <v>2529</v>
      </c>
      <c r="AA39" s="63">
        <v>103</v>
      </c>
      <c r="AB39" s="63">
        <f>AC39+AD39</f>
        <v>103</v>
      </c>
      <c r="AC39" s="63">
        <v>103</v>
      </c>
      <c r="AD39" s="63"/>
      <c r="AE39" s="63"/>
      <c r="AF39" s="63"/>
      <c r="AG39" s="77"/>
      <c r="AH39" s="112">
        <f t="shared" si="13"/>
        <v>0</v>
      </c>
      <c r="AI39" s="115">
        <f>AB39-AC39</f>
        <v>0</v>
      </c>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5"/>
    </row>
    <row r="40" spans="2:87" s="66" customFormat="1" ht="54.75" customHeight="1" x14ac:dyDescent="0.25">
      <c r="B40" s="57" t="s">
        <v>184</v>
      </c>
      <c r="C40" s="58" t="s">
        <v>256</v>
      </c>
      <c r="D40" s="52"/>
      <c r="E40" s="52">
        <v>1</v>
      </c>
      <c r="F40" s="52"/>
      <c r="G40" s="52"/>
      <c r="H40" s="58"/>
      <c r="I40" s="67" t="s">
        <v>257</v>
      </c>
      <c r="J40" s="60">
        <v>9100</v>
      </c>
      <c r="K40" s="60">
        <v>9100</v>
      </c>
      <c r="L40" s="61"/>
      <c r="M40" s="61"/>
      <c r="N40" s="61"/>
      <c r="O40" s="61"/>
      <c r="P40" s="61"/>
      <c r="Q40" s="68">
        <v>8500</v>
      </c>
      <c r="R40" s="68">
        <v>8500</v>
      </c>
      <c r="S40" s="68">
        <v>322.23500000000001</v>
      </c>
      <c r="T40" s="68">
        <v>322.23500000000001</v>
      </c>
      <c r="U40" s="68">
        <v>6000</v>
      </c>
      <c r="V40" s="68">
        <v>6000</v>
      </c>
      <c r="W40" s="63">
        <f t="shared" ref="W40:W63" si="14">X40</f>
        <v>8500</v>
      </c>
      <c r="X40" s="63">
        <f>Z40</f>
        <v>8500</v>
      </c>
      <c r="Y40" s="60">
        <v>9100</v>
      </c>
      <c r="Z40" s="63">
        <f>L40+R40</f>
        <v>8500</v>
      </c>
      <c r="AA40" s="63">
        <v>291</v>
      </c>
      <c r="AB40" s="63">
        <v>291</v>
      </c>
      <c r="AC40" s="63">
        <v>291</v>
      </c>
      <c r="AD40" s="63"/>
      <c r="AE40" s="63"/>
      <c r="AF40" s="63"/>
      <c r="AH40" s="112">
        <f t="shared" si="13"/>
        <v>0</v>
      </c>
      <c r="AI40" s="115">
        <f t="shared" si="13"/>
        <v>0</v>
      </c>
      <c r="AJ40" s="64"/>
      <c r="AK40" s="116">
        <f>Y40-AH40</f>
        <v>9100</v>
      </c>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5"/>
    </row>
    <row r="41" spans="2:87" s="66" customFormat="1" ht="57.75" customHeight="1" x14ac:dyDescent="0.25">
      <c r="B41" s="57" t="s">
        <v>194</v>
      </c>
      <c r="C41" s="58" t="s">
        <v>258</v>
      </c>
      <c r="D41" s="52"/>
      <c r="E41" s="52"/>
      <c r="F41" s="52">
        <v>1</v>
      </c>
      <c r="G41" s="52">
        <v>1</v>
      </c>
      <c r="H41" s="58"/>
      <c r="I41" s="52" t="s">
        <v>943</v>
      </c>
      <c r="J41" s="60">
        <v>2500</v>
      </c>
      <c r="K41" s="60">
        <v>2500</v>
      </c>
      <c r="L41" s="61"/>
      <c r="M41" s="61"/>
      <c r="N41" s="61"/>
      <c r="O41" s="61"/>
      <c r="P41" s="61"/>
      <c r="Q41" s="61"/>
      <c r="R41" s="61"/>
      <c r="S41" s="61"/>
      <c r="T41" s="61"/>
      <c r="U41" s="61"/>
      <c r="V41" s="61"/>
      <c r="W41" s="63">
        <f t="shared" si="14"/>
        <v>0</v>
      </c>
      <c r="X41" s="63">
        <f t="shared" ref="X41:X58" si="15">Z41</f>
        <v>0</v>
      </c>
      <c r="Y41" s="60">
        <v>2500</v>
      </c>
      <c r="Z41" s="63">
        <f t="shared" ref="Z41:Z58" si="16">L41+R41</f>
        <v>0</v>
      </c>
      <c r="AA41" s="63">
        <v>2260</v>
      </c>
      <c r="AB41" s="63">
        <f>AC41+AD41</f>
        <v>2260</v>
      </c>
      <c r="AC41" s="63">
        <v>2260</v>
      </c>
      <c r="AD41" s="63"/>
      <c r="AE41" s="63"/>
      <c r="AF41" s="63"/>
      <c r="AG41" s="198"/>
      <c r="AH41" s="112">
        <f t="shared" si="13"/>
        <v>0</v>
      </c>
      <c r="AI41" s="115">
        <f t="shared" si="13"/>
        <v>0</v>
      </c>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5"/>
    </row>
    <row r="42" spans="2:87" s="66" customFormat="1" ht="57.75" customHeight="1" x14ac:dyDescent="0.25">
      <c r="B42" s="57" t="s">
        <v>184</v>
      </c>
      <c r="C42" s="58" t="s">
        <v>259</v>
      </c>
      <c r="D42" s="52"/>
      <c r="E42" s="52"/>
      <c r="F42" s="52">
        <v>1</v>
      </c>
      <c r="G42" s="52">
        <v>1</v>
      </c>
      <c r="H42" s="58"/>
      <c r="I42" s="52" t="s">
        <v>944</v>
      </c>
      <c r="J42" s="60">
        <v>11270</v>
      </c>
      <c r="K42" s="60">
        <v>11270</v>
      </c>
      <c r="L42" s="61"/>
      <c r="M42" s="61"/>
      <c r="N42" s="61"/>
      <c r="O42" s="61"/>
      <c r="P42" s="61"/>
      <c r="Q42" s="61"/>
      <c r="R42" s="61"/>
      <c r="S42" s="61"/>
      <c r="T42" s="61"/>
      <c r="U42" s="61"/>
      <c r="V42" s="61"/>
      <c r="W42" s="63">
        <f t="shared" si="14"/>
        <v>0</v>
      </c>
      <c r="X42" s="63">
        <f t="shared" si="15"/>
        <v>0</v>
      </c>
      <c r="Y42" s="60">
        <v>11270</v>
      </c>
      <c r="Z42" s="63">
        <f t="shared" si="16"/>
        <v>0</v>
      </c>
      <c r="AA42" s="63">
        <f>8000+165</f>
        <v>8165</v>
      </c>
      <c r="AB42" s="63">
        <f>AC42+AD42</f>
        <v>8165</v>
      </c>
      <c r="AC42" s="63">
        <v>8165</v>
      </c>
      <c r="AD42" s="63"/>
      <c r="AE42" s="63"/>
      <c r="AF42" s="63"/>
      <c r="AG42" s="198"/>
      <c r="AH42" s="112">
        <f t="shared" si="13"/>
        <v>0</v>
      </c>
      <c r="AI42" s="115">
        <f t="shared" si="13"/>
        <v>0</v>
      </c>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5"/>
    </row>
    <row r="43" spans="2:87" s="66" customFormat="1" ht="57.75" customHeight="1" x14ac:dyDescent="0.25">
      <c r="B43" s="57" t="s">
        <v>229</v>
      </c>
      <c r="C43" s="199" t="s">
        <v>261</v>
      </c>
      <c r="D43" s="52"/>
      <c r="E43" s="52"/>
      <c r="F43" s="52">
        <v>1</v>
      </c>
      <c r="G43" s="52">
        <v>1</v>
      </c>
      <c r="H43" s="199"/>
      <c r="I43" s="52" t="s">
        <v>945</v>
      </c>
      <c r="J43" s="60">
        <v>2500</v>
      </c>
      <c r="K43" s="200">
        <v>2500</v>
      </c>
      <c r="L43" s="61"/>
      <c r="M43" s="61"/>
      <c r="N43" s="61"/>
      <c r="O43" s="61"/>
      <c r="P43" s="61"/>
      <c r="Q43" s="61"/>
      <c r="R43" s="61"/>
      <c r="S43" s="61"/>
      <c r="T43" s="61"/>
      <c r="U43" s="61"/>
      <c r="V43" s="61"/>
      <c r="W43" s="63">
        <f t="shared" si="14"/>
        <v>0</v>
      </c>
      <c r="X43" s="63">
        <f t="shared" si="15"/>
        <v>0</v>
      </c>
      <c r="Y43" s="60">
        <v>2500</v>
      </c>
      <c r="Z43" s="63">
        <f t="shared" si="16"/>
        <v>0</v>
      </c>
      <c r="AA43" s="63">
        <f>95%*Y43</f>
        <v>2375</v>
      </c>
      <c r="AB43" s="63">
        <f t="shared" ref="AB43:AB58" si="17">AC43+AD43</f>
        <v>2375</v>
      </c>
      <c r="AC43" s="63">
        <v>2375</v>
      </c>
      <c r="AD43" s="63"/>
      <c r="AE43" s="63"/>
      <c r="AF43" s="63"/>
      <c r="AG43" s="198"/>
      <c r="AH43" s="112">
        <f t="shared" si="13"/>
        <v>0</v>
      </c>
      <c r="AI43" s="115">
        <f t="shared" si="13"/>
        <v>0</v>
      </c>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5"/>
    </row>
    <row r="44" spans="2:87" s="66" customFormat="1" ht="57.75" customHeight="1" x14ac:dyDescent="0.25">
      <c r="B44" s="57" t="s">
        <v>232</v>
      </c>
      <c r="C44" s="201" t="s">
        <v>262</v>
      </c>
      <c r="D44" s="52"/>
      <c r="E44" s="52"/>
      <c r="F44" s="52">
        <v>1</v>
      </c>
      <c r="G44" s="52">
        <v>1</v>
      </c>
      <c r="H44" s="201"/>
      <c r="I44" s="52" t="s">
        <v>946</v>
      </c>
      <c r="J44" s="60">
        <v>3500</v>
      </c>
      <c r="K44" s="200">
        <v>3500</v>
      </c>
      <c r="L44" s="61"/>
      <c r="M44" s="61"/>
      <c r="N44" s="61"/>
      <c r="O44" s="61"/>
      <c r="P44" s="61"/>
      <c r="Q44" s="61"/>
      <c r="R44" s="61"/>
      <c r="S44" s="61"/>
      <c r="T44" s="61"/>
      <c r="U44" s="61"/>
      <c r="V44" s="61"/>
      <c r="W44" s="63">
        <f t="shared" si="14"/>
        <v>0</v>
      </c>
      <c r="X44" s="63">
        <f t="shared" si="15"/>
        <v>0</v>
      </c>
      <c r="Y44" s="60">
        <v>3500</v>
      </c>
      <c r="Z44" s="63">
        <f t="shared" si="16"/>
        <v>0</v>
      </c>
      <c r="AA44" s="63">
        <v>3367</v>
      </c>
      <c r="AB44" s="63">
        <f t="shared" si="17"/>
        <v>3367</v>
      </c>
      <c r="AC44" s="63">
        <v>3367</v>
      </c>
      <c r="AD44" s="63"/>
      <c r="AE44" s="63"/>
      <c r="AF44" s="63"/>
      <c r="AG44" s="198"/>
      <c r="AH44" s="112">
        <f t="shared" si="13"/>
        <v>0</v>
      </c>
      <c r="AI44" s="115">
        <f t="shared" si="13"/>
        <v>0</v>
      </c>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5"/>
    </row>
    <row r="45" spans="2:87" s="66" customFormat="1" ht="57.75" customHeight="1" x14ac:dyDescent="0.25">
      <c r="B45" s="57" t="s">
        <v>235</v>
      </c>
      <c r="C45" s="58" t="s">
        <v>263</v>
      </c>
      <c r="D45" s="52"/>
      <c r="E45" s="52"/>
      <c r="F45" s="52">
        <v>1</v>
      </c>
      <c r="G45" s="52">
        <v>1</v>
      </c>
      <c r="H45" s="58"/>
      <c r="I45" s="52" t="s">
        <v>1160</v>
      </c>
      <c r="J45" s="60">
        <v>8460</v>
      </c>
      <c r="K45" s="60">
        <v>8460</v>
      </c>
      <c r="L45" s="61"/>
      <c r="M45" s="61"/>
      <c r="N45" s="61"/>
      <c r="O45" s="61"/>
      <c r="P45" s="61"/>
      <c r="Q45" s="61"/>
      <c r="R45" s="61"/>
      <c r="S45" s="61"/>
      <c r="T45" s="61"/>
      <c r="U45" s="61"/>
      <c r="V45" s="61"/>
      <c r="W45" s="63">
        <f t="shared" si="14"/>
        <v>0</v>
      </c>
      <c r="X45" s="63">
        <f t="shared" si="15"/>
        <v>0</v>
      </c>
      <c r="Y45" s="60">
        <v>8460</v>
      </c>
      <c r="Z45" s="63">
        <f t="shared" si="16"/>
        <v>0</v>
      </c>
      <c r="AA45" s="63">
        <v>5640</v>
      </c>
      <c r="AB45" s="63">
        <f t="shared" si="17"/>
        <v>5640</v>
      </c>
      <c r="AC45" s="63">
        <v>5640</v>
      </c>
      <c r="AD45" s="63"/>
      <c r="AE45" s="63"/>
      <c r="AF45" s="63"/>
      <c r="AG45" s="198"/>
      <c r="AH45" s="112">
        <f t="shared" si="13"/>
        <v>0</v>
      </c>
      <c r="AI45" s="115">
        <f t="shared" si="13"/>
        <v>0</v>
      </c>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5"/>
    </row>
    <row r="46" spans="2:87" s="66" customFormat="1" ht="57.75" customHeight="1" x14ac:dyDescent="0.25">
      <c r="B46" s="57" t="s">
        <v>238</v>
      </c>
      <c r="C46" s="58" t="s">
        <v>264</v>
      </c>
      <c r="D46" s="52"/>
      <c r="E46" s="52"/>
      <c r="F46" s="52">
        <v>1</v>
      </c>
      <c r="G46" s="52">
        <v>1</v>
      </c>
      <c r="H46" s="58"/>
      <c r="I46" s="52" t="s">
        <v>947</v>
      </c>
      <c r="J46" s="60">
        <v>6500</v>
      </c>
      <c r="K46" s="60">
        <v>6500</v>
      </c>
      <c r="L46" s="61"/>
      <c r="M46" s="61"/>
      <c r="N46" s="61"/>
      <c r="O46" s="61"/>
      <c r="P46" s="61"/>
      <c r="Q46" s="61"/>
      <c r="R46" s="61"/>
      <c r="S46" s="61"/>
      <c r="T46" s="61"/>
      <c r="U46" s="61"/>
      <c r="V46" s="61"/>
      <c r="W46" s="63">
        <f t="shared" si="14"/>
        <v>0</v>
      </c>
      <c r="X46" s="63">
        <f t="shared" si="15"/>
        <v>0</v>
      </c>
      <c r="Y46" s="60">
        <v>6500</v>
      </c>
      <c r="Z46" s="63">
        <f t="shared" si="16"/>
        <v>0</v>
      </c>
      <c r="AA46" s="63">
        <v>6319</v>
      </c>
      <c r="AB46" s="63">
        <f t="shared" si="17"/>
        <v>6319</v>
      </c>
      <c r="AC46" s="63">
        <v>6319</v>
      </c>
      <c r="AD46" s="63"/>
      <c r="AE46" s="63"/>
      <c r="AF46" s="63"/>
      <c r="AH46" s="112">
        <f t="shared" si="13"/>
        <v>0</v>
      </c>
      <c r="AI46" s="115">
        <f t="shared" si="13"/>
        <v>0</v>
      </c>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5"/>
    </row>
    <row r="47" spans="2:87" s="66" customFormat="1" ht="57.75" customHeight="1" x14ac:dyDescent="0.25">
      <c r="B47" s="57" t="s">
        <v>241</v>
      </c>
      <c r="C47" s="72" t="s">
        <v>265</v>
      </c>
      <c r="D47" s="52"/>
      <c r="E47" s="52"/>
      <c r="F47" s="52">
        <v>1</v>
      </c>
      <c r="G47" s="52">
        <v>1</v>
      </c>
      <c r="H47" s="72"/>
      <c r="I47" s="52" t="s">
        <v>948</v>
      </c>
      <c r="J47" s="60">
        <v>6500</v>
      </c>
      <c r="K47" s="60">
        <v>6500</v>
      </c>
      <c r="L47" s="61"/>
      <c r="M47" s="61"/>
      <c r="N47" s="61"/>
      <c r="O47" s="61"/>
      <c r="P47" s="61"/>
      <c r="Q47" s="61"/>
      <c r="R47" s="61"/>
      <c r="S47" s="61"/>
      <c r="T47" s="61"/>
      <c r="U47" s="61"/>
      <c r="V47" s="61"/>
      <c r="W47" s="63">
        <f t="shared" si="14"/>
        <v>0</v>
      </c>
      <c r="X47" s="63">
        <f t="shared" si="15"/>
        <v>0</v>
      </c>
      <c r="Y47" s="60">
        <v>6500</v>
      </c>
      <c r="Z47" s="63">
        <f t="shared" si="16"/>
        <v>0</v>
      </c>
      <c r="AA47" s="63">
        <v>6242</v>
      </c>
      <c r="AB47" s="63">
        <f t="shared" si="17"/>
        <v>6242</v>
      </c>
      <c r="AC47" s="63">
        <v>6242</v>
      </c>
      <c r="AD47" s="63"/>
      <c r="AE47" s="63"/>
      <c r="AF47" s="63"/>
      <c r="AH47" s="112">
        <f t="shared" si="13"/>
        <v>0</v>
      </c>
      <c r="AI47" s="115">
        <f t="shared" si="13"/>
        <v>0</v>
      </c>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5"/>
    </row>
    <row r="48" spans="2:87" s="66" customFormat="1" ht="57.75" customHeight="1" x14ac:dyDescent="0.25">
      <c r="B48" s="57" t="s">
        <v>266</v>
      </c>
      <c r="C48" s="72" t="s">
        <v>267</v>
      </c>
      <c r="D48" s="52"/>
      <c r="E48" s="52"/>
      <c r="F48" s="52">
        <v>1</v>
      </c>
      <c r="G48" s="52">
        <v>1</v>
      </c>
      <c r="H48" s="72"/>
      <c r="I48" s="52" t="s">
        <v>949</v>
      </c>
      <c r="J48" s="60">
        <v>1500</v>
      </c>
      <c r="K48" s="60">
        <v>1500</v>
      </c>
      <c r="L48" s="61"/>
      <c r="M48" s="61"/>
      <c r="N48" s="61"/>
      <c r="O48" s="61"/>
      <c r="P48" s="61"/>
      <c r="Q48" s="61"/>
      <c r="R48" s="61"/>
      <c r="S48" s="61"/>
      <c r="T48" s="61"/>
      <c r="U48" s="61"/>
      <c r="V48" s="61"/>
      <c r="W48" s="63">
        <f t="shared" si="14"/>
        <v>0</v>
      </c>
      <c r="X48" s="63">
        <f t="shared" si="15"/>
        <v>0</v>
      </c>
      <c r="Y48" s="60">
        <v>1500</v>
      </c>
      <c r="Z48" s="63">
        <f t="shared" si="16"/>
        <v>0</v>
      </c>
      <c r="AA48" s="63">
        <v>1484</v>
      </c>
      <c r="AB48" s="63">
        <f t="shared" si="17"/>
        <v>1484</v>
      </c>
      <c r="AC48" s="63">
        <v>1484</v>
      </c>
      <c r="AD48" s="63"/>
      <c r="AE48" s="63"/>
      <c r="AF48" s="63"/>
      <c r="AH48" s="112">
        <f t="shared" si="13"/>
        <v>0</v>
      </c>
      <c r="AI48" s="115">
        <f t="shared" si="13"/>
        <v>0</v>
      </c>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5"/>
    </row>
    <row r="49" spans="2:87" s="66" customFormat="1" ht="57.75" customHeight="1" x14ac:dyDescent="0.25">
      <c r="B49" s="57" t="s">
        <v>268</v>
      </c>
      <c r="C49" s="72" t="s">
        <v>269</v>
      </c>
      <c r="D49" s="52"/>
      <c r="E49" s="52"/>
      <c r="F49" s="52">
        <v>1</v>
      </c>
      <c r="G49" s="52">
        <v>1</v>
      </c>
      <c r="H49" s="72"/>
      <c r="I49" s="52" t="s">
        <v>950</v>
      </c>
      <c r="J49" s="60">
        <f>K49*100/90</f>
        <v>461.11111111111109</v>
      </c>
      <c r="K49" s="60">
        <v>415</v>
      </c>
      <c r="L49" s="61"/>
      <c r="M49" s="61"/>
      <c r="N49" s="61"/>
      <c r="O49" s="61"/>
      <c r="P49" s="61"/>
      <c r="Q49" s="61"/>
      <c r="R49" s="61"/>
      <c r="S49" s="61"/>
      <c r="T49" s="61"/>
      <c r="U49" s="61"/>
      <c r="V49" s="61"/>
      <c r="W49" s="63">
        <f t="shared" si="14"/>
        <v>0</v>
      </c>
      <c r="X49" s="63">
        <f t="shared" si="15"/>
        <v>0</v>
      </c>
      <c r="Y49" s="60">
        <v>415</v>
      </c>
      <c r="Z49" s="63">
        <f t="shared" si="16"/>
        <v>0</v>
      </c>
      <c r="AA49" s="63">
        <f>Y49-Z49</f>
        <v>415</v>
      </c>
      <c r="AB49" s="63">
        <f t="shared" si="17"/>
        <v>415</v>
      </c>
      <c r="AC49" s="63">
        <v>415</v>
      </c>
      <c r="AD49" s="63"/>
      <c r="AE49" s="63"/>
      <c r="AF49" s="63"/>
      <c r="AG49" s="198"/>
      <c r="AH49" s="112">
        <f t="shared" si="13"/>
        <v>0</v>
      </c>
      <c r="AI49" s="115">
        <f t="shared" si="13"/>
        <v>0</v>
      </c>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5"/>
    </row>
    <row r="50" spans="2:87" s="66" customFormat="1" ht="57.75" customHeight="1" x14ac:dyDescent="0.25">
      <c r="B50" s="57" t="s">
        <v>270</v>
      </c>
      <c r="C50" s="72" t="s">
        <v>271</v>
      </c>
      <c r="D50" s="52"/>
      <c r="E50" s="52"/>
      <c r="F50" s="52">
        <v>1</v>
      </c>
      <c r="G50" s="52">
        <v>1</v>
      </c>
      <c r="H50" s="72"/>
      <c r="I50" s="52" t="s">
        <v>951</v>
      </c>
      <c r="J50" s="60">
        <f>K50*100/90</f>
        <v>166.66666666666666</v>
      </c>
      <c r="K50" s="60">
        <v>150</v>
      </c>
      <c r="L50" s="61"/>
      <c r="M50" s="61"/>
      <c r="N50" s="61"/>
      <c r="O50" s="61"/>
      <c r="P50" s="61"/>
      <c r="Q50" s="61"/>
      <c r="R50" s="61"/>
      <c r="S50" s="61"/>
      <c r="T50" s="61"/>
      <c r="U50" s="61"/>
      <c r="V50" s="61"/>
      <c r="W50" s="63">
        <f t="shared" si="14"/>
        <v>0</v>
      </c>
      <c r="X50" s="63">
        <f t="shared" si="15"/>
        <v>0</v>
      </c>
      <c r="Y50" s="60">
        <v>150</v>
      </c>
      <c r="Z50" s="63">
        <f t="shared" si="16"/>
        <v>0</v>
      </c>
      <c r="AA50" s="63">
        <f>Y50-Z50</f>
        <v>150</v>
      </c>
      <c r="AB50" s="63">
        <f t="shared" si="17"/>
        <v>150</v>
      </c>
      <c r="AC50" s="63">
        <v>150</v>
      </c>
      <c r="AD50" s="63"/>
      <c r="AE50" s="63"/>
      <c r="AF50" s="63"/>
      <c r="AG50" s="198"/>
      <c r="AH50" s="112">
        <f t="shared" si="13"/>
        <v>0</v>
      </c>
      <c r="AI50" s="115">
        <f t="shared" si="13"/>
        <v>0</v>
      </c>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5"/>
    </row>
    <row r="51" spans="2:87" s="66" customFormat="1" ht="57.75" customHeight="1" x14ac:dyDescent="0.25">
      <c r="B51" s="57" t="s">
        <v>272</v>
      </c>
      <c r="C51" s="202" t="s">
        <v>273</v>
      </c>
      <c r="D51" s="52"/>
      <c r="E51" s="52"/>
      <c r="F51" s="52">
        <v>1</v>
      </c>
      <c r="G51" s="52">
        <v>1</v>
      </c>
      <c r="H51" s="202"/>
      <c r="I51" s="52" t="s">
        <v>952</v>
      </c>
      <c r="J51" s="60">
        <f>K51*100/90</f>
        <v>1550</v>
      </c>
      <c r="K51" s="60">
        <v>1395</v>
      </c>
      <c r="L51" s="61"/>
      <c r="M51" s="61"/>
      <c r="N51" s="61"/>
      <c r="O51" s="61"/>
      <c r="P51" s="61"/>
      <c r="Q51" s="61"/>
      <c r="R51" s="61"/>
      <c r="S51" s="61"/>
      <c r="T51" s="61"/>
      <c r="U51" s="61"/>
      <c r="V51" s="61"/>
      <c r="W51" s="63">
        <f t="shared" si="14"/>
        <v>0</v>
      </c>
      <c r="X51" s="63">
        <f t="shared" si="15"/>
        <v>0</v>
      </c>
      <c r="Y51" s="60">
        <v>1395</v>
      </c>
      <c r="Z51" s="63">
        <f t="shared" si="16"/>
        <v>0</v>
      </c>
      <c r="AA51" s="63">
        <f>90%*Y51</f>
        <v>1255.5</v>
      </c>
      <c r="AB51" s="63">
        <f t="shared" si="17"/>
        <v>1255.5</v>
      </c>
      <c r="AC51" s="63">
        <v>1255.5</v>
      </c>
      <c r="AD51" s="63"/>
      <c r="AE51" s="63"/>
      <c r="AF51" s="63"/>
      <c r="AG51" s="67"/>
      <c r="AH51" s="112">
        <f t="shared" si="13"/>
        <v>0</v>
      </c>
      <c r="AI51" s="115">
        <f t="shared" si="13"/>
        <v>0</v>
      </c>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5"/>
    </row>
    <row r="52" spans="2:87" s="66" customFormat="1" ht="84.75" customHeight="1" x14ac:dyDescent="0.25">
      <c r="B52" s="57" t="s">
        <v>274</v>
      </c>
      <c r="C52" s="72" t="s">
        <v>275</v>
      </c>
      <c r="D52" s="52"/>
      <c r="E52" s="52"/>
      <c r="F52" s="52">
        <v>1</v>
      </c>
      <c r="G52" s="52">
        <v>1</v>
      </c>
      <c r="H52" s="72"/>
      <c r="I52" s="52" t="s">
        <v>953</v>
      </c>
      <c r="J52" s="60">
        <f>K52*100/90</f>
        <v>1111.1111111111111</v>
      </c>
      <c r="K52" s="60">
        <v>1000</v>
      </c>
      <c r="L52" s="61"/>
      <c r="M52" s="61"/>
      <c r="N52" s="61"/>
      <c r="O52" s="61"/>
      <c r="P52" s="61"/>
      <c r="Q52" s="61"/>
      <c r="R52" s="61"/>
      <c r="S52" s="61"/>
      <c r="T52" s="61"/>
      <c r="U52" s="61"/>
      <c r="V52" s="61"/>
      <c r="W52" s="63">
        <f t="shared" si="14"/>
        <v>0</v>
      </c>
      <c r="X52" s="63">
        <f t="shared" si="15"/>
        <v>0</v>
      </c>
      <c r="Y52" s="60">
        <v>1000</v>
      </c>
      <c r="Z52" s="63">
        <f t="shared" si="16"/>
        <v>0</v>
      </c>
      <c r="AA52" s="63">
        <v>950</v>
      </c>
      <c r="AB52" s="63">
        <f t="shared" si="17"/>
        <v>950</v>
      </c>
      <c r="AC52" s="63">
        <v>950</v>
      </c>
      <c r="AD52" s="63"/>
      <c r="AE52" s="63"/>
      <c r="AF52" s="63"/>
      <c r="AH52" s="112">
        <f t="shared" si="13"/>
        <v>0</v>
      </c>
      <c r="AI52" s="115">
        <f t="shared" si="13"/>
        <v>0</v>
      </c>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5"/>
    </row>
    <row r="53" spans="2:87" s="66" customFormat="1" ht="57.75" customHeight="1" x14ac:dyDescent="0.25">
      <c r="B53" s="57" t="s">
        <v>276</v>
      </c>
      <c r="C53" s="58" t="s">
        <v>277</v>
      </c>
      <c r="D53" s="52"/>
      <c r="E53" s="52"/>
      <c r="F53" s="52">
        <v>1</v>
      </c>
      <c r="G53" s="52">
        <v>1</v>
      </c>
      <c r="H53" s="58"/>
      <c r="I53" s="52" t="s">
        <v>954</v>
      </c>
      <c r="J53" s="60">
        <f>K53*100/98</f>
        <v>4122.4489795918371</v>
      </c>
      <c r="K53" s="60">
        <v>4040</v>
      </c>
      <c r="L53" s="61"/>
      <c r="M53" s="61"/>
      <c r="N53" s="61"/>
      <c r="O53" s="61"/>
      <c r="P53" s="61"/>
      <c r="Q53" s="61"/>
      <c r="R53" s="61"/>
      <c r="S53" s="61"/>
      <c r="T53" s="61"/>
      <c r="U53" s="61"/>
      <c r="V53" s="61"/>
      <c r="W53" s="63">
        <f t="shared" si="14"/>
        <v>0</v>
      </c>
      <c r="X53" s="63">
        <f t="shared" si="15"/>
        <v>0</v>
      </c>
      <c r="Y53" s="60">
        <v>4040</v>
      </c>
      <c r="Z53" s="63">
        <f t="shared" si="16"/>
        <v>0</v>
      </c>
      <c r="AA53" s="63">
        <v>4000</v>
      </c>
      <c r="AB53" s="63">
        <f t="shared" si="17"/>
        <v>4000</v>
      </c>
      <c r="AC53" s="63">
        <v>4000</v>
      </c>
      <c r="AD53" s="63"/>
      <c r="AE53" s="63"/>
      <c r="AF53" s="63"/>
      <c r="AH53" s="112">
        <f t="shared" si="13"/>
        <v>0</v>
      </c>
      <c r="AI53" s="115">
        <f t="shared" si="13"/>
        <v>0</v>
      </c>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5"/>
    </row>
    <row r="54" spans="2:87" s="66" customFormat="1" ht="57.75" customHeight="1" x14ac:dyDescent="0.25">
      <c r="B54" s="57" t="s">
        <v>278</v>
      </c>
      <c r="C54" s="161" t="s">
        <v>279</v>
      </c>
      <c r="D54" s="52"/>
      <c r="E54" s="52"/>
      <c r="F54" s="52">
        <v>1</v>
      </c>
      <c r="G54" s="52">
        <v>1</v>
      </c>
      <c r="H54" s="161"/>
      <c r="I54" s="52" t="s">
        <v>955</v>
      </c>
      <c r="J54" s="60">
        <f>K54*100/90</f>
        <v>2494.8888888888887</v>
      </c>
      <c r="K54" s="60">
        <v>2245.4</v>
      </c>
      <c r="L54" s="61"/>
      <c r="M54" s="61"/>
      <c r="N54" s="61"/>
      <c r="O54" s="61"/>
      <c r="P54" s="61"/>
      <c r="Q54" s="61"/>
      <c r="R54" s="61"/>
      <c r="S54" s="61"/>
      <c r="T54" s="61"/>
      <c r="U54" s="61"/>
      <c r="V54" s="61"/>
      <c r="W54" s="63">
        <f t="shared" si="14"/>
        <v>0</v>
      </c>
      <c r="X54" s="63">
        <f t="shared" si="15"/>
        <v>0</v>
      </c>
      <c r="Y54" s="60">
        <v>2245.4</v>
      </c>
      <c r="Z54" s="63">
        <f t="shared" si="16"/>
        <v>0</v>
      </c>
      <c r="AA54" s="63">
        <v>2245</v>
      </c>
      <c r="AB54" s="63">
        <f t="shared" si="17"/>
        <v>2245</v>
      </c>
      <c r="AC54" s="63">
        <v>2245</v>
      </c>
      <c r="AD54" s="63"/>
      <c r="AE54" s="63"/>
      <c r="AF54" s="63"/>
      <c r="AH54" s="112">
        <f t="shared" si="13"/>
        <v>0</v>
      </c>
      <c r="AI54" s="115">
        <f t="shared" si="13"/>
        <v>0</v>
      </c>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5"/>
    </row>
    <row r="55" spans="2:87" s="66" customFormat="1" ht="57.75" customHeight="1" x14ac:dyDescent="0.25">
      <c r="B55" s="57" t="s">
        <v>280</v>
      </c>
      <c r="C55" s="203" t="s">
        <v>281</v>
      </c>
      <c r="D55" s="52"/>
      <c r="E55" s="52"/>
      <c r="F55" s="52">
        <v>1</v>
      </c>
      <c r="G55" s="52">
        <v>1</v>
      </c>
      <c r="H55" s="203"/>
      <c r="I55" s="52" t="s">
        <v>956</v>
      </c>
      <c r="J55" s="60">
        <v>390</v>
      </c>
      <c r="K55" s="60">
        <v>390</v>
      </c>
      <c r="L55" s="61"/>
      <c r="M55" s="61"/>
      <c r="N55" s="61"/>
      <c r="O55" s="61"/>
      <c r="P55" s="61"/>
      <c r="Q55" s="61"/>
      <c r="R55" s="61"/>
      <c r="S55" s="61"/>
      <c r="T55" s="61"/>
      <c r="U55" s="61"/>
      <c r="V55" s="61"/>
      <c r="W55" s="63">
        <f t="shared" si="14"/>
        <v>0</v>
      </c>
      <c r="X55" s="63">
        <f t="shared" si="15"/>
        <v>0</v>
      </c>
      <c r="Y55" s="60">
        <v>390</v>
      </c>
      <c r="Z55" s="63">
        <f t="shared" si="16"/>
        <v>0</v>
      </c>
      <c r="AA55" s="63">
        <f>Y55-Z55</f>
        <v>390</v>
      </c>
      <c r="AB55" s="63">
        <f t="shared" si="17"/>
        <v>390</v>
      </c>
      <c r="AC55" s="63">
        <v>390</v>
      </c>
      <c r="AD55" s="63"/>
      <c r="AE55" s="63"/>
      <c r="AF55" s="63"/>
      <c r="AH55" s="112">
        <f t="shared" si="13"/>
        <v>0</v>
      </c>
      <c r="AI55" s="115">
        <f t="shared" si="13"/>
        <v>0</v>
      </c>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5"/>
    </row>
    <row r="56" spans="2:87" s="66" customFormat="1" ht="57.75" customHeight="1" x14ac:dyDescent="0.25">
      <c r="B56" s="57" t="s">
        <v>282</v>
      </c>
      <c r="C56" s="72" t="s">
        <v>283</v>
      </c>
      <c r="D56" s="52"/>
      <c r="E56" s="52"/>
      <c r="F56" s="52">
        <v>1</v>
      </c>
      <c r="G56" s="52">
        <v>1</v>
      </c>
      <c r="H56" s="72"/>
      <c r="I56" s="52" t="s">
        <v>957</v>
      </c>
      <c r="J56" s="60">
        <f>K56*100/90</f>
        <v>1111.1111111111111</v>
      </c>
      <c r="K56" s="60">
        <v>1000</v>
      </c>
      <c r="L56" s="61"/>
      <c r="M56" s="61"/>
      <c r="N56" s="61"/>
      <c r="O56" s="61"/>
      <c r="P56" s="61"/>
      <c r="Q56" s="61"/>
      <c r="R56" s="61"/>
      <c r="S56" s="61"/>
      <c r="T56" s="61"/>
      <c r="U56" s="61"/>
      <c r="V56" s="61"/>
      <c r="W56" s="63">
        <f t="shared" si="14"/>
        <v>0</v>
      </c>
      <c r="X56" s="63">
        <f t="shared" si="15"/>
        <v>0</v>
      </c>
      <c r="Y56" s="60">
        <v>1000</v>
      </c>
      <c r="Z56" s="63">
        <f t="shared" si="16"/>
        <v>0</v>
      </c>
      <c r="AA56" s="63">
        <v>950</v>
      </c>
      <c r="AB56" s="63">
        <f t="shared" si="17"/>
        <v>950</v>
      </c>
      <c r="AC56" s="63">
        <v>950</v>
      </c>
      <c r="AD56" s="63"/>
      <c r="AE56" s="63"/>
      <c r="AF56" s="63"/>
      <c r="AH56" s="112">
        <f t="shared" si="13"/>
        <v>0</v>
      </c>
      <c r="AI56" s="115">
        <f t="shared" si="13"/>
        <v>0</v>
      </c>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5"/>
    </row>
    <row r="57" spans="2:87" s="66" customFormat="1" ht="57.75" customHeight="1" x14ac:dyDescent="0.25">
      <c r="B57" s="57" t="s">
        <v>284</v>
      </c>
      <c r="C57" s="204" t="s">
        <v>285</v>
      </c>
      <c r="D57" s="52"/>
      <c r="E57" s="52"/>
      <c r="F57" s="52">
        <v>1</v>
      </c>
      <c r="G57" s="52">
        <v>1</v>
      </c>
      <c r="H57" s="204"/>
      <c r="I57" s="52" t="s">
        <v>958</v>
      </c>
      <c r="J57" s="60">
        <v>3110</v>
      </c>
      <c r="K57" s="60">
        <v>3110</v>
      </c>
      <c r="L57" s="61"/>
      <c r="M57" s="61"/>
      <c r="N57" s="61"/>
      <c r="O57" s="61"/>
      <c r="P57" s="61"/>
      <c r="Q57" s="61"/>
      <c r="R57" s="61"/>
      <c r="S57" s="61"/>
      <c r="T57" s="61"/>
      <c r="U57" s="61"/>
      <c r="V57" s="61"/>
      <c r="W57" s="63">
        <f t="shared" si="14"/>
        <v>0</v>
      </c>
      <c r="X57" s="63">
        <f t="shared" si="15"/>
        <v>0</v>
      </c>
      <c r="Y57" s="60">
        <v>3110</v>
      </c>
      <c r="Z57" s="63">
        <f t="shared" si="16"/>
        <v>0</v>
      </c>
      <c r="AA57" s="63">
        <v>3081</v>
      </c>
      <c r="AB57" s="63">
        <f t="shared" si="17"/>
        <v>3081</v>
      </c>
      <c r="AC57" s="63">
        <v>3081</v>
      </c>
      <c r="AD57" s="63"/>
      <c r="AE57" s="63"/>
      <c r="AF57" s="63"/>
      <c r="AG57" s="67"/>
      <c r="AH57" s="112">
        <f t="shared" si="13"/>
        <v>0</v>
      </c>
      <c r="AI57" s="115">
        <f t="shared" si="13"/>
        <v>0</v>
      </c>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5"/>
    </row>
    <row r="58" spans="2:87" s="66" customFormat="1" ht="57.75" customHeight="1" x14ac:dyDescent="0.25">
      <c r="B58" s="57" t="s">
        <v>286</v>
      </c>
      <c r="C58" s="72" t="s">
        <v>287</v>
      </c>
      <c r="D58" s="52"/>
      <c r="E58" s="52"/>
      <c r="F58" s="52">
        <v>1</v>
      </c>
      <c r="G58" s="52">
        <v>1</v>
      </c>
      <c r="H58" s="72"/>
      <c r="I58" s="52" t="s">
        <v>959</v>
      </c>
      <c r="J58" s="60">
        <f>K58*100/90</f>
        <v>1666.6666666666667</v>
      </c>
      <c r="K58" s="60">
        <v>1500</v>
      </c>
      <c r="L58" s="61"/>
      <c r="M58" s="61"/>
      <c r="N58" s="61"/>
      <c r="O58" s="61"/>
      <c r="P58" s="61"/>
      <c r="Q58" s="61"/>
      <c r="R58" s="61"/>
      <c r="S58" s="61"/>
      <c r="T58" s="61"/>
      <c r="U58" s="61"/>
      <c r="V58" s="61"/>
      <c r="W58" s="63">
        <f t="shared" si="14"/>
        <v>0</v>
      </c>
      <c r="X58" s="63">
        <f t="shared" si="15"/>
        <v>0</v>
      </c>
      <c r="Y58" s="60">
        <v>1500</v>
      </c>
      <c r="Z58" s="63">
        <f t="shared" si="16"/>
        <v>0</v>
      </c>
      <c r="AA58" s="63">
        <v>1500</v>
      </c>
      <c r="AB58" s="63">
        <f t="shared" si="17"/>
        <v>1500</v>
      </c>
      <c r="AC58" s="63">
        <v>1500</v>
      </c>
      <c r="AD58" s="63"/>
      <c r="AE58" s="63"/>
      <c r="AF58" s="63"/>
      <c r="AG58" s="197"/>
      <c r="AH58" s="112">
        <f t="shared" si="13"/>
        <v>0</v>
      </c>
      <c r="AI58" s="115">
        <f t="shared" si="13"/>
        <v>0</v>
      </c>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5"/>
    </row>
    <row r="59" spans="2:87" s="291" customFormat="1" ht="76.5" customHeight="1" x14ac:dyDescent="0.25">
      <c r="B59" s="333" t="s">
        <v>226</v>
      </c>
      <c r="C59" s="312" t="s">
        <v>260</v>
      </c>
      <c r="D59" s="285"/>
      <c r="E59" s="285"/>
      <c r="F59" s="285">
        <v>1</v>
      </c>
      <c r="G59" s="285"/>
      <c r="H59" s="312"/>
      <c r="I59" s="285"/>
      <c r="J59" s="334">
        <v>663.26530612244903</v>
      </c>
      <c r="K59" s="334">
        <v>650</v>
      </c>
      <c r="L59" s="303"/>
      <c r="M59" s="303"/>
      <c r="N59" s="303"/>
      <c r="O59" s="303"/>
      <c r="P59" s="303"/>
      <c r="Q59" s="303"/>
      <c r="R59" s="303"/>
      <c r="S59" s="303"/>
      <c r="T59" s="303"/>
      <c r="U59" s="303"/>
      <c r="V59" s="303"/>
      <c r="W59" s="287">
        <f>X59</f>
        <v>0</v>
      </c>
      <c r="X59" s="287">
        <f>Z59</f>
        <v>0</v>
      </c>
      <c r="Y59" s="334">
        <v>650</v>
      </c>
      <c r="Z59" s="287">
        <f t="shared" ref="Z59:Z68" si="18">L59+R59</f>
        <v>0</v>
      </c>
      <c r="AA59" s="287"/>
      <c r="AB59" s="287">
        <f>AD59</f>
        <v>650</v>
      </c>
      <c r="AC59" s="287"/>
      <c r="AD59" s="287">
        <v>650</v>
      </c>
      <c r="AE59" s="287"/>
      <c r="AF59" s="287"/>
      <c r="AG59" s="335"/>
      <c r="AH59" s="332">
        <f t="shared" si="13"/>
        <v>-650</v>
      </c>
      <c r="AI59" s="296">
        <f t="shared" si="13"/>
        <v>650</v>
      </c>
      <c r="AJ59" s="289"/>
      <c r="AK59" s="289"/>
      <c r="AL59" s="289"/>
      <c r="AM59" s="289"/>
      <c r="AN59" s="289"/>
      <c r="AO59" s="289"/>
      <c r="AP59" s="289"/>
      <c r="AQ59" s="289"/>
      <c r="AR59" s="289"/>
      <c r="AS59" s="289"/>
      <c r="AT59" s="289"/>
      <c r="AU59" s="289"/>
      <c r="AV59" s="289"/>
      <c r="AW59" s="289"/>
      <c r="AX59" s="289"/>
      <c r="AY59" s="289"/>
      <c r="AZ59" s="289"/>
      <c r="BA59" s="289"/>
      <c r="BB59" s="289"/>
      <c r="BC59" s="289"/>
      <c r="BD59" s="289"/>
      <c r="BE59" s="289"/>
      <c r="BF59" s="289"/>
      <c r="BG59" s="289"/>
      <c r="BH59" s="289"/>
      <c r="BI59" s="289"/>
      <c r="BJ59" s="289"/>
      <c r="BK59" s="289"/>
      <c r="BL59" s="289"/>
      <c r="BM59" s="289"/>
      <c r="BN59" s="289"/>
      <c r="BO59" s="289"/>
      <c r="BP59" s="289"/>
      <c r="BQ59" s="289"/>
      <c r="BR59" s="289"/>
      <c r="BS59" s="289"/>
      <c r="BT59" s="289"/>
      <c r="BU59" s="289"/>
      <c r="BV59" s="289"/>
      <c r="BW59" s="289"/>
      <c r="BX59" s="289"/>
      <c r="BY59" s="289"/>
      <c r="BZ59" s="289"/>
      <c r="CA59" s="289"/>
      <c r="CB59" s="289"/>
      <c r="CC59" s="289"/>
      <c r="CD59" s="289"/>
      <c r="CE59" s="289"/>
      <c r="CF59" s="289"/>
      <c r="CG59" s="289"/>
      <c r="CH59" s="289"/>
      <c r="CI59" s="290"/>
    </row>
    <row r="60" spans="2:87" s="66" customFormat="1" ht="32.25" customHeight="1" x14ac:dyDescent="0.25">
      <c r="B60" s="69" t="s">
        <v>194</v>
      </c>
      <c r="C60" s="161" t="s">
        <v>289</v>
      </c>
      <c r="D60" s="52"/>
      <c r="E60" s="52"/>
      <c r="F60" s="52">
        <v>1</v>
      </c>
      <c r="G60" s="52">
        <v>1</v>
      </c>
      <c r="H60" s="161"/>
      <c r="I60" s="67" t="s">
        <v>960</v>
      </c>
      <c r="J60" s="60">
        <v>3311</v>
      </c>
      <c r="K60" s="60">
        <v>3311</v>
      </c>
      <c r="L60" s="61"/>
      <c r="M60" s="61"/>
      <c r="N60" s="61"/>
      <c r="O60" s="61"/>
      <c r="P60" s="61"/>
      <c r="Q60" s="61"/>
      <c r="R60" s="61"/>
      <c r="S60" s="61"/>
      <c r="T60" s="61"/>
      <c r="U60" s="61"/>
      <c r="V60" s="61"/>
      <c r="W60" s="63">
        <f t="shared" si="14"/>
        <v>0</v>
      </c>
      <c r="X60" s="63">
        <f>Z60</f>
        <v>0</v>
      </c>
      <c r="Y60" s="60">
        <v>3311</v>
      </c>
      <c r="Z60" s="63">
        <f t="shared" si="18"/>
        <v>0</v>
      </c>
      <c r="AA60" s="63">
        <v>3305</v>
      </c>
      <c r="AB60" s="63">
        <f>AC60+AD60</f>
        <v>3305</v>
      </c>
      <c r="AC60" s="63">
        <v>3305</v>
      </c>
      <c r="AD60" s="63"/>
      <c r="AE60" s="63"/>
      <c r="AF60" s="63"/>
      <c r="AH60" s="112">
        <f t="shared" si="13"/>
        <v>0</v>
      </c>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5"/>
    </row>
    <row r="61" spans="2:87" s="66" customFormat="1" ht="49.5" customHeight="1" x14ac:dyDescent="0.25">
      <c r="B61" s="69" t="s">
        <v>194</v>
      </c>
      <c r="C61" s="161" t="s">
        <v>290</v>
      </c>
      <c r="D61" s="52"/>
      <c r="E61" s="52"/>
      <c r="F61" s="52">
        <v>1</v>
      </c>
      <c r="G61" s="52">
        <v>1</v>
      </c>
      <c r="H61" s="161"/>
      <c r="I61" s="67" t="s">
        <v>961</v>
      </c>
      <c r="J61" s="60">
        <v>3600</v>
      </c>
      <c r="K61" s="60">
        <v>3600</v>
      </c>
      <c r="L61" s="61"/>
      <c r="M61" s="61"/>
      <c r="N61" s="61"/>
      <c r="O61" s="61"/>
      <c r="P61" s="61"/>
      <c r="Q61" s="61"/>
      <c r="R61" s="61"/>
      <c r="S61" s="61"/>
      <c r="T61" s="61"/>
      <c r="U61" s="61"/>
      <c r="V61" s="61"/>
      <c r="W61" s="63">
        <f t="shared" si="14"/>
        <v>0</v>
      </c>
      <c r="X61" s="63">
        <f>Z61</f>
        <v>0</v>
      </c>
      <c r="Y61" s="60">
        <v>3600</v>
      </c>
      <c r="Z61" s="63">
        <f t="shared" si="18"/>
        <v>0</v>
      </c>
      <c r="AA61" s="63">
        <v>3565</v>
      </c>
      <c r="AB61" s="63">
        <f>AC61+AD61</f>
        <v>3565</v>
      </c>
      <c r="AC61" s="63">
        <v>3565</v>
      </c>
      <c r="AD61" s="63"/>
      <c r="AE61" s="63"/>
      <c r="AF61" s="63"/>
      <c r="AH61" s="112">
        <f t="shared" si="13"/>
        <v>0</v>
      </c>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5"/>
    </row>
    <row r="62" spans="2:87" s="66" customFormat="1" ht="30.75" customHeight="1" x14ac:dyDescent="0.25">
      <c r="B62" s="69" t="s">
        <v>194</v>
      </c>
      <c r="C62" s="161" t="s">
        <v>291</v>
      </c>
      <c r="D62" s="52"/>
      <c r="E62" s="52"/>
      <c r="F62" s="52">
        <v>1</v>
      </c>
      <c r="G62" s="52">
        <v>1</v>
      </c>
      <c r="H62" s="161"/>
      <c r="I62" s="67" t="s">
        <v>962</v>
      </c>
      <c r="J62" s="60">
        <v>800</v>
      </c>
      <c r="K62" s="60">
        <v>800</v>
      </c>
      <c r="L62" s="61"/>
      <c r="M62" s="61"/>
      <c r="N62" s="61"/>
      <c r="O62" s="61"/>
      <c r="P62" s="61"/>
      <c r="Q62" s="61"/>
      <c r="R62" s="61"/>
      <c r="S62" s="61"/>
      <c r="T62" s="61"/>
      <c r="U62" s="61"/>
      <c r="V62" s="61"/>
      <c r="W62" s="63">
        <f t="shared" si="14"/>
        <v>0</v>
      </c>
      <c r="X62" s="63">
        <f>Z62</f>
        <v>0</v>
      </c>
      <c r="Y62" s="60">
        <v>800</v>
      </c>
      <c r="Z62" s="63">
        <f t="shared" si="18"/>
        <v>0</v>
      </c>
      <c r="AA62" s="63">
        <v>791</v>
      </c>
      <c r="AB62" s="63">
        <f>AC62+AD62</f>
        <v>791</v>
      </c>
      <c r="AC62" s="63">
        <v>791</v>
      </c>
      <c r="AD62" s="63"/>
      <c r="AE62" s="63"/>
      <c r="AF62" s="63"/>
      <c r="AH62" s="112">
        <f t="shared" si="13"/>
        <v>0</v>
      </c>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5"/>
    </row>
    <row r="63" spans="2:87" s="66" customFormat="1" ht="60.75" customHeight="1" x14ac:dyDescent="0.25">
      <c r="B63" s="69" t="s">
        <v>194</v>
      </c>
      <c r="C63" s="76" t="s">
        <v>246</v>
      </c>
      <c r="D63" s="52"/>
      <c r="E63" s="52"/>
      <c r="F63" s="52">
        <v>1</v>
      </c>
      <c r="G63" s="52"/>
      <c r="H63" s="76"/>
      <c r="I63" s="52"/>
      <c r="J63" s="60">
        <v>3602</v>
      </c>
      <c r="K63" s="60">
        <v>3602</v>
      </c>
      <c r="L63" s="61"/>
      <c r="M63" s="61"/>
      <c r="N63" s="61"/>
      <c r="O63" s="61"/>
      <c r="P63" s="61"/>
      <c r="Q63" s="61"/>
      <c r="R63" s="61"/>
      <c r="S63" s="61"/>
      <c r="T63" s="61"/>
      <c r="U63" s="61"/>
      <c r="V63" s="61"/>
      <c r="W63" s="63">
        <f t="shared" si="14"/>
        <v>0</v>
      </c>
      <c r="X63" s="63">
        <f>Z63</f>
        <v>0</v>
      </c>
      <c r="Y63" s="60">
        <v>3602</v>
      </c>
      <c r="Z63" s="63">
        <f t="shared" si="18"/>
        <v>0</v>
      </c>
      <c r="AA63" s="63">
        <v>1500</v>
      </c>
      <c r="AB63" s="63">
        <f>AD63</f>
        <v>1500</v>
      </c>
      <c r="AC63" s="63"/>
      <c r="AD63" s="63">
        <v>1500</v>
      </c>
      <c r="AE63" s="63"/>
      <c r="AF63" s="63"/>
      <c r="AH63" s="112">
        <f t="shared" si="13"/>
        <v>0</v>
      </c>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5"/>
    </row>
    <row r="64" spans="2:87" s="66" customFormat="1" ht="54.75" customHeight="1" x14ac:dyDescent="0.25">
      <c r="B64" s="69" t="s">
        <v>194</v>
      </c>
      <c r="C64" s="76" t="s">
        <v>293</v>
      </c>
      <c r="D64" s="52"/>
      <c r="E64" s="52">
        <v>1</v>
      </c>
      <c r="F64" s="52"/>
      <c r="G64" s="52"/>
      <c r="H64" s="76"/>
      <c r="I64" s="52" t="s">
        <v>294</v>
      </c>
      <c r="J64" s="123">
        <v>19000</v>
      </c>
      <c r="K64" s="123">
        <v>19000</v>
      </c>
      <c r="L64" s="77">
        <v>13300</v>
      </c>
      <c r="M64" s="61"/>
      <c r="N64" s="61"/>
      <c r="O64" s="61"/>
      <c r="P64" s="61"/>
      <c r="Q64" s="124">
        <v>4700</v>
      </c>
      <c r="R64" s="124">
        <v>4700</v>
      </c>
      <c r="S64" s="77">
        <v>4453</v>
      </c>
      <c r="T64" s="77">
        <v>4453</v>
      </c>
      <c r="U64" s="124">
        <v>4700</v>
      </c>
      <c r="V64" s="124">
        <v>4700</v>
      </c>
      <c r="W64" s="63"/>
      <c r="X64" s="63"/>
      <c r="Y64" s="60">
        <v>19000</v>
      </c>
      <c r="Z64" s="63">
        <f t="shared" si="18"/>
        <v>18000</v>
      </c>
      <c r="AA64" s="63">
        <v>632</v>
      </c>
      <c r="AB64" s="63">
        <f>AC64</f>
        <v>632</v>
      </c>
      <c r="AC64" s="63">
        <v>632</v>
      </c>
      <c r="AD64" s="63"/>
      <c r="AE64" s="63"/>
      <c r="AF64" s="63"/>
      <c r="AH64" s="112">
        <f t="shared" si="13"/>
        <v>0</v>
      </c>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5"/>
    </row>
    <row r="65" spans="2:87" s="66" customFormat="1" ht="49.5" customHeight="1" x14ac:dyDescent="0.25">
      <c r="B65" s="126">
        <v>1</v>
      </c>
      <c r="C65" s="70" t="s">
        <v>298</v>
      </c>
      <c r="D65" s="52"/>
      <c r="E65" s="52" t="s">
        <v>194</v>
      </c>
      <c r="F65" s="52"/>
      <c r="G65" s="52"/>
      <c r="H65" s="70"/>
      <c r="I65" s="127" t="s">
        <v>299</v>
      </c>
      <c r="J65" s="77">
        <v>2900</v>
      </c>
      <c r="K65" s="77">
        <v>2755</v>
      </c>
      <c r="L65" s="61"/>
      <c r="M65" s="61"/>
      <c r="N65" s="61"/>
      <c r="O65" s="61"/>
      <c r="P65" s="61"/>
      <c r="Q65" s="124">
        <v>1000</v>
      </c>
      <c r="R65" s="124">
        <v>1000</v>
      </c>
      <c r="S65" s="124"/>
      <c r="T65" s="124"/>
      <c r="U65" s="124">
        <v>1000</v>
      </c>
      <c r="V65" s="124">
        <v>1000</v>
      </c>
      <c r="W65" s="63">
        <f t="shared" ref="W65:W97" si="19">X65</f>
        <v>1000</v>
      </c>
      <c r="X65" s="63">
        <f>Z65</f>
        <v>1000</v>
      </c>
      <c r="Y65" s="77">
        <v>2755</v>
      </c>
      <c r="Z65" s="63">
        <f t="shared" si="18"/>
        <v>1000</v>
      </c>
      <c r="AA65" s="63">
        <f>Y65-Z65</f>
        <v>1755</v>
      </c>
      <c r="AB65" s="63">
        <f>AC65</f>
        <v>1755</v>
      </c>
      <c r="AC65" s="63">
        <v>1755</v>
      </c>
      <c r="AD65" s="63"/>
      <c r="AE65" s="63"/>
      <c r="AF65" s="63"/>
      <c r="AH65" s="102"/>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5"/>
    </row>
    <row r="66" spans="2:87" s="66" customFormat="1" ht="31.5" x14ac:dyDescent="0.25">
      <c r="B66" s="126">
        <v>2</v>
      </c>
      <c r="C66" s="70" t="s">
        <v>300</v>
      </c>
      <c r="D66" s="52"/>
      <c r="E66" s="52" t="s">
        <v>194</v>
      </c>
      <c r="F66" s="52"/>
      <c r="G66" s="52"/>
      <c r="H66" s="70"/>
      <c r="I66" s="127" t="s">
        <v>301</v>
      </c>
      <c r="J66" s="77">
        <v>4347</v>
      </c>
      <c r="K66" s="77">
        <v>4130</v>
      </c>
      <c r="L66" s="61"/>
      <c r="M66" s="61"/>
      <c r="N66" s="61"/>
      <c r="O66" s="61"/>
      <c r="P66" s="61"/>
      <c r="Q66" s="124">
        <v>2500</v>
      </c>
      <c r="R66" s="124">
        <v>2500</v>
      </c>
      <c r="S66" s="128">
        <v>1286.73</v>
      </c>
      <c r="T66" s="128">
        <v>1286.73</v>
      </c>
      <c r="U66" s="124">
        <v>2500</v>
      </c>
      <c r="V66" s="124">
        <v>2500</v>
      </c>
      <c r="W66" s="63">
        <f t="shared" si="19"/>
        <v>2500</v>
      </c>
      <c r="X66" s="63">
        <f>Z66</f>
        <v>2500</v>
      </c>
      <c r="Y66" s="77">
        <v>4130</v>
      </c>
      <c r="Z66" s="63">
        <f t="shared" si="18"/>
        <v>2500</v>
      </c>
      <c r="AA66" s="63">
        <f>Y66-Z66</f>
        <v>1630</v>
      </c>
      <c r="AB66" s="63">
        <f>AC66</f>
        <v>1630</v>
      </c>
      <c r="AC66" s="63">
        <v>1630</v>
      </c>
      <c r="AD66" s="63"/>
      <c r="AE66" s="63"/>
      <c r="AF66" s="63"/>
      <c r="AH66" s="102"/>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5"/>
    </row>
    <row r="67" spans="2:87" s="66" customFormat="1" ht="58.5" customHeight="1" x14ac:dyDescent="0.25">
      <c r="B67" s="135">
        <v>1</v>
      </c>
      <c r="C67" s="58" t="s">
        <v>302</v>
      </c>
      <c r="D67" s="52"/>
      <c r="E67" s="52"/>
      <c r="F67" s="52">
        <v>1</v>
      </c>
      <c r="G67" s="52">
        <v>1</v>
      </c>
      <c r="H67" s="58"/>
      <c r="I67" s="127" t="s">
        <v>303</v>
      </c>
      <c r="J67" s="60">
        <v>8822</v>
      </c>
      <c r="K67" s="60">
        <v>8381</v>
      </c>
      <c r="L67" s="61"/>
      <c r="M67" s="61"/>
      <c r="N67" s="61"/>
      <c r="O67" s="61"/>
      <c r="P67" s="61"/>
      <c r="Q67" s="136"/>
      <c r="R67" s="136"/>
      <c r="S67" s="136"/>
      <c r="T67" s="136"/>
      <c r="U67" s="136"/>
      <c r="V67" s="136"/>
      <c r="W67" s="63">
        <f t="shared" si="19"/>
        <v>0</v>
      </c>
      <c r="X67" s="63">
        <f>Z67</f>
        <v>0</v>
      </c>
      <c r="Y67" s="60">
        <v>8381</v>
      </c>
      <c r="Z67" s="63">
        <f t="shared" si="18"/>
        <v>0</v>
      </c>
      <c r="AA67" s="63">
        <v>3000</v>
      </c>
      <c r="AB67" s="63">
        <f>AC67</f>
        <v>3000</v>
      </c>
      <c r="AC67" s="63">
        <v>3000</v>
      </c>
      <c r="AD67" s="63"/>
      <c r="AE67" s="63"/>
      <c r="AF67" s="63"/>
      <c r="AH67" s="102"/>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5"/>
    </row>
    <row r="68" spans="2:87" s="291" customFormat="1" ht="67.5" customHeight="1" x14ac:dyDescent="0.25">
      <c r="B68" s="297" t="s">
        <v>68</v>
      </c>
      <c r="C68" s="298" t="s">
        <v>304</v>
      </c>
      <c r="D68" s="285"/>
      <c r="E68" s="285"/>
      <c r="F68" s="285">
        <v>1</v>
      </c>
      <c r="G68" s="285">
        <v>1</v>
      </c>
      <c r="H68" s="298"/>
      <c r="I68" s="299"/>
      <c r="J68" s="327">
        <v>28733</v>
      </c>
      <c r="K68" s="327">
        <v>28733</v>
      </c>
      <c r="L68" s="295"/>
      <c r="M68" s="295"/>
      <c r="N68" s="295"/>
      <c r="O68" s="295"/>
      <c r="P68" s="295"/>
      <c r="Q68" s="295"/>
      <c r="R68" s="295"/>
      <c r="S68" s="295"/>
      <c r="T68" s="295"/>
      <c r="U68" s="295"/>
      <c r="V68" s="295"/>
      <c r="W68" s="287">
        <f t="shared" si="19"/>
        <v>0</v>
      </c>
      <c r="X68" s="287">
        <f>Z68</f>
        <v>0</v>
      </c>
      <c r="Y68" s="286">
        <v>28733</v>
      </c>
      <c r="Z68" s="287">
        <f t="shared" si="18"/>
        <v>0</v>
      </c>
      <c r="AA68" s="300"/>
      <c r="AB68" s="300">
        <v>10000</v>
      </c>
      <c r="AC68" s="300"/>
      <c r="AD68" s="300">
        <v>10000</v>
      </c>
      <c r="AE68" s="287"/>
      <c r="AF68" s="287"/>
      <c r="AG68" s="299" t="s">
        <v>1164</v>
      </c>
      <c r="AH68" s="288"/>
      <c r="AI68" s="289"/>
      <c r="AJ68" s="289"/>
      <c r="AK68" s="289"/>
      <c r="AL68" s="289"/>
      <c r="AM68" s="289"/>
      <c r="AN68" s="289"/>
      <c r="AO68" s="289"/>
      <c r="AP68" s="289"/>
      <c r="AQ68" s="289"/>
      <c r="AR68" s="289"/>
      <c r="AS68" s="289"/>
      <c r="AT68" s="289"/>
      <c r="AU68" s="289"/>
      <c r="AV68" s="289"/>
      <c r="AW68" s="289"/>
      <c r="AX68" s="289"/>
      <c r="AY68" s="289"/>
      <c r="AZ68" s="289"/>
      <c r="BA68" s="289"/>
      <c r="BB68" s="289"/>
      <c r="BC68" s="289"/>
      <c r="BD68" s="289"/>
      <c r="BE68" s="289"/>
      <c r="BF68" s="289"/>
      <c r="BG68" s="289"/>
      <c r="BH68" s="289"/>
      <c r="BI68" s="289"/>
      <c r="BJ68" s="289"/>
      <c r="BK68" s="289"/>
      <c r="BL68" s="289"/>
      <c r="BM68" s="289"/>
      <c r="BN68" s="289"/>
      <c r="BO68" s="289"/>
      <c r="BP68" s="289"/>
      <c r="BQ68" s="289"/>
      <c r="BR68" s="289"/>
      <c r="BS68" s="289"/>
      <c r="BT68" s="289"/>
      <c r="BU68" s="289"/>
      <c r="BV68" s="289"/>
      <c r="BW68" s="289"/>
      <c r="BX68" s="289"/>
      <c r="BY68" s="289"/>
      <c r="BZ68" s="289"/>
      <c r="CA68" s="289"/>
      <c r="CB68" s="289"/>
      <c r="CC68" s="289"/>
      <c r="CD68" s="289"/>
      <c r="CE68" s="289"/>
      <c r="CF68" s="289"/>
      <c r="CG68" s="289"/>
      <c r="CH68" s="289"/>
      <c r="CI68" s="290"/>
    </row>
    <row r="69" spans="2:87" s="66" customFormat="1" ht="31.5" x14ac:dyDescent="0.25">
      <c r="B69" s="126">
        <v>1</v>
      </c>
      <c r="C69" s="72" t="s">
        <v>305</v>
      </c>
      <c r="D69" s="52"/>
      <c r="E69" s="52">
        <v>1</v>
      </c>
      <c r="F69" s="52"/>
      <c r="G69" s="52"/>
      <c r="H69" s="72"/>
      <c r="I69" s="127" t="s">
        <v>306</v>
      </c>
      <c r="J69" s="60">
        <v>3200</v>
      </c>
      <c r="K69" s="60">
        <v>3040</v>
      </c>
      <c r="L69" s="61"/>
      <c r="M69" s="61"/>
      <c r="N69" s="61"/>
      <c r="O69" s="61"/>
      <c r="P69" s="61"/>
      <c r="Q69" s="77">
        <v>2000</v>
      </c>
      <c r="R69" s="77">
        <v>2000</v>
      </c>
      <c r="S69" s="128">
        <v>780</v>
      </c>
      <c r="T69" s="128">
        <v>780</v>
      </c>
      <c r="U69" s="77">
        <v>2000</v>
      </c>
      <c r="V69" s="77">
        <v>2000</v>
      </c>
      <c r="W69" s="63">
        <f t="shared" si="19"/>
        <v>2000</v>
      </c>
      <c r="X69" s="63">
        <f t="shared" ref="X69:X77" si="20">Z69</f>
        <v>2000</v>
      </c>
      <c r="Y69" s="60">
        <v>3040</v>
      </c>
      <c r="Z69" s="63">
        <f t="shared" ref="Z69:Z77" si="21">L69+R69</f>
        <v>2000</v>
      </c>
      <c r="AA69" s="63">
        <f>Y69-Z69</f>
        <v>1040</v>
      </c>
      <c r="AB69" s="63">
        <f>AC69</f>
        <v>1040</v>
      </c>
      <c r="AC69" s="63">
        <v>1040</v>
      </c>
      <c r="AD69" s="63"/>
      <c r="AE69" s="63"/>
      <c r="AF69" s="63"/>
      <c r="AH69" s="102"/>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5"/>
    </row>
    <row r="70" spans="2:87" s="66" customFormat="1" ht="31.5" x14ac:dyDescent="0.25">
      <c r="B70" s="126">
        <v>2</v>
      </c>
      <c r="C70" s="137" t="s">
        <v>307</v>
      </c>
      <c r="D70" s="52"/>
      <c r="E70" s="52">
        <v>1</v>
      </c>
      <c r="F70" s="52"/>
      <c r="G70" s="52"/>
      <c r="H70" s="137"/>
      <c r="I70" s="127" t="s">
        <v>308</v>
      </c>
      <c r="J70" s="60">
        <v>2500</v>
      </c>
      <c r="K70" s="60">
        <v>2375</v>
      </c>
      <c r="L70" s="61"/>
      <c r="M70" s="61"/>
      <c r="N70" s="61"/>
      <c r="O70" s="61"/>
      <c r="P70" s="61"/>
      <c r="Q70" s="77">
        <v>1000</v>
      </c>
      <c r="R70" s="77">
        <v>1000</v>
      </c>
      <c r="S70" s="61"/>
      <c r="T70" s="61"/>
      <c r="U70" s="77">
        <v>1000</v>
      </c>
      <c r="V70" s="77">
        <v>1000</v>
      </c>
      <c r="W70" s="63">
        <f t="shared" si="19"/>
        <v>1000</v>
      </c>
      <c r="X70" s="63">
        <f t="shared" si="20"/>
        <v>1000</v>
      </c>
      <c r="Y70" s="60">
        <v>2375</v>
      </c>
      <c r="Z70" s="63">
        <f t="shared" si="21"/>
        <v>1000</v>
      </c>
      <c r="AA70" s="63">
        <f>Y70-Z70</f>
        <v>1375</v>
      </c>
      <c r="AB70" s="63">
        <f t="shared" ref="AB70:AB77" si="22">AC70</f>
        <v>1375</v>
      </c>
      <c r="AC70" s="63">
        <v>1375</v>
      </c>
      <c r="AD70" s="63"/>
      <c r="AE70" s="63"/>
      <c r="AF70" s="63"/>
      <c r="AH70" s="102"/>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5"/>
    </row>
    <row r="71" spans="2:87" s="66" customFormat="1" ht="43.5" customHeight="1" x14ac:dyDescent="0.25">
      <c r="B71" s="126">
        <v>1</v>
      </c>
      <c r="C71" s="52" t="s">
        <v>309</v>
      </c>
      <c r="D71" s="52"/>
      <c r="E71" s="52">
        <v>1</v>
      </c>
      <c r="F71" s="52"/>
      <c r="G71" s="52"/>
      <c r="H71" s="52"/>
      <c r="I71" s="127" t="s">
        <v>310</v>
      </c>
      <c r="J71" s="113">
        <v>3500</v>
      </c>
      <c r="K71" s="113">
        <v>3325</v>
      </c>
      <c r="L71" s="61"/>
      <c r="M71" s="61"/>
      <c r="N71" s="61"/>
      <c r="O71" s="61"/>
      <c r="P71" s="61"/>
      <c r="Q71" s="124">
        <v>1500</v>
      </c>
      <c r="R71" s="124">
        <v>1500</v>
      </c>
      <c r="S71" s="128">
        <v>809.553</v>
      </c>
      <c r="T71" s="128">
        <v>809.553</v>
      </c>
      <c r="U71" s="124">
        <v>1500</v>
      </c>
      <c r="V71" s="124">
        <v>1500</v>
      </c>
      <c r="W71" s="63">
        <f t="shared" si="19"/>
        <v>1500</v>
      </c>
      <c r="X71" s="63">
        <f t="shared" si="20"/>
        <v>1500</v>
      </c>
      <c r="Y71" s="60">
        <v>2415</v>
      </c>
      <c r="Z71" s="63">
        <f t="shared" si="21"/>
        <v>1500</v>
      </c>
      <c r="AA71" s="63">
        <f>Y71-Z71</f>
        <v>915</v>
      </c>
      <c r="AB71" s="63">
        <f t="shared" si="22"/>
        <v>915</v>
      </c>
      <c r="AC71" s="63">
        <v>915</v>
      </c>
      <c r="AD71" s="63"/>
      <c r="AE71" s="63"/>
      <c r="AF71" s="63"/>
      <c r="AG71" s="77"/>
      <c r="AH71" s="102"/>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5"/>
    </row>
    <row r="72" spans="2:87" s="66" customFormat="1" ht="31.5" x14ac:dyDescent="0.25">
      <c r="B72" s="126">
        <v>1</v>
      </c>
      <c r="C72" s="72" t="s">
        <v>311</v>
      </c>
      <c r="D72" s="52"/>
      <c r="E72" s="52">
        <v>1</v>
      </c>
      <c r="F72" s="52"/>
      <c r="G72" s="52"/>
      <c r="H72" s="72"/>
      <c r="I72" s="127" t="s">
        <v>312</v>
      </c>
      <c r="J72" s="60">
        <v>5000</v>
      </c>
      <c r="K72" s="60">
        <v>4750</v>
      </c>
      <c r="L72" s="61"/>
      <c r="M72" s="61"/>
      <c r="N72" s="61"/>
      <c r="O72" s="61"/>
      <c r="P72" s="61"/>
      <c r="Q72" s="77">
        <v>2000</v>
      </c>
      <c r="R72" s="77">
        <v>2000</v>
      </c>
      <c r="S72" s="61"/>
      <c r="T72" s="61"/>
      <c r="U72" s="77">
        <v>2000</v>
      </c>
      <c r="V72" s="77">
        <v>2000</v>
      </c>
      <c r="W72" s="63">
        <f t="shared" si="19"/>
        <v>2000</v>
      </c>
      <c r="X72" s="63">
        <f t="shared" si="20"/>
        <v>2000</v>
      </c>
      <c r="Y72" s="60">
        <v>4750</v>
      </c>
      <c r="Z72" s="63">
        <f t="shared" si="21"/>
        <v>2000</v>
      </c>
      <c r="AA72" s="63">
        <f>Y72-Z72</f>
        <v>2750</v>
      </c>
      <c r="AB72" s="63">
        <f t="shared" si="22"/>
        <v>2750</v>
      </c>
      <c r="AC72" s="63">
        <v>2750</v>
      </c>
      <c r="AD72" s="63"/>
      <c r="AE72" s="63"/>
      <c r="AF72" s="63"/>
      <c r="AH72" s="102"/>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5"/>
    </row>
    <row r="73" spans="2:87" s="66" customFormat="1" ht="50.25" customHeight="1" x14ac:dyDescent="0.25">
      <c r="B73" s="126">
        <v>1</v>
      </c>
      <c r="C73" s="52" t="s">
        <v>313</v>
      </c>
      <c r="D73" s="52"/>
      <c r="E73" s="52">
        <v>1</v>
      </c>
      <c r="F73" s="52"/>
      <c r="G73" s="52"/>
      <c r="H73" s="52"/>
      <c r="I73" s="127" t="s">
        <v>314</v>
      </c>
      <c r="J73" s="60">
        <v>6000</v>
      </c>
      <c r="K73" s="60">
        <v>5700</v>
      </c>
      <c r="L73" s="61"/>
      <c r="M73" s="61"/>
      <c r="N73" s="61"/>
      <c r="O73" s="61"/>
      <c r="P73" s="61"/>
      <c r="Q73" s="124">
        <v>5000</v>
      </c>
      <c r="R73" s="124">
        <v>5000</v>
      </c>
      <c r="S73" s="128">
        <v>2500</v>
      </c>
      <c r="T73" s="128">
        <v>2500</v>
      </c>
      <c r="U73" s="124">
        <v>5000</v>
      </c>
      <c r="V73" s="124">
        <v>5000</v>
      </c>
      <c r="W73" s="63">
        <f t="shared" si="19"/>
        <v>5000</v>
      </c>
      <c r="X73" s="63">
        <f t="shared" si="20"/>
        <v>5000</v>
      </c>
      <c r="Y73" s="60">
        <v>5700</v>
      </c>
      <c r="Z73" s="63">
        <f t="shared" si="21"/>
        <v>5000</v>
      </c>
      <c r="AA73" s="63">
        <f>Y73-Z73</f>
        <v>700</v>
      </c>
      <c r="AB73" s="63">
        <f t="shared" si="22"/>
        <v>700</v>
      </c>
      <c r="AC73" s="63">
        <v>700</v>
      </c>
      <c r="AD73" s="63"/>
      <c r="AE73" s="63"/>
      <c r="AF73" s="63"/>
      <c r="AH73" s="102"/>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5"/>
    </row>
    <row r="74" spans="2:87" s="66" customFormat="1" ht="35.25" customHeight="1" x14ac:dyDescent="0.25">
      <c r="B74" s="126">
        <v>5</v>
      </c>
      <c r="C74" s="52" t="s">
        <v>315</v>
      </c>
      <c r="D74" s="52"/>
      <c r="E74" s="52">
        <v>1</v>
      </c>
      <c r="F74" s="52"/>
      <c r="G74" s="52"/>
      <c r="H74" s="52"/>
      <c r="I74" s="127" t="s">
        <v>316</v>
      </c>
      <c r="J74" s="60">
        <v>6000</v>
      </c>
      <c r="K74" s="60">
        <v>5700</v>
      </c>
      <c r="L74" s="61"/>
      <c r="M74" s="61"/>
      <c r="N74" s="61"/>
      <c r="O74" s="61"/>
      <c r="P74" s="61"/>
      <c r="Q74" s="124">
        <v>5000</v>
      </c>
      <c r="R74" s="124">
        <v>5000</v>
      </c>
      <c r="S74" s="128">
        <v>5000</v>
      </c>
      <c r="T74" s="128">
        <v>5000</v>
      </c>
      <c r="U74" s="124">
        <v>5000</v>
      </c>
      <c r="V74" s="124">
        <v>5000</v>
      </c>
      <c r="W74" s="63">
        <f t="shared" si="19"/>
        <v>5000</v>
      </c>
      <c r="X74" s="63">
        <f t="shared" si="20"/>
        <v>5000</v>
      </c>
      <c r="Y74" s="60">
        <v>5400</v>
      </c>
      <c r="Z74" s="63">
        <f t="shared" si="21"/>
        <v>5000</v>
      </c>
      <c r="AA74" s="63">
        <v>340</v>
      </c>
      <c r="AB74" s="63">
        <f t="shared" si="22"/>
        <v>340</v>
      </c>
      <c r="AC74" s="63">
        <v>340</v>
      </c>
      <c r="AD74" s="63"/>
      <c r="AE74" s="63"/>
      <c r="AF74" s="63"/>
      <c r="AG74" s="52"/>
      <c r="AH74" s="102"/>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5"/>
    </row>
    <row r="75" spans="2:87" s="66" customFormat="1" ht="31.5" x14ac:dyDescent="0.25">
      <c r="B75" s="126">
        <v>6</v>
      </c>
      <c r="C75" s="52" t="s">
        <v>317</v>
      </c>
      <c r="D75" s="52"/>
      <c r="E75" s="52">
        <v>1</v>
      </c>
      <c r="F75" s="52"/>
      <c r="G75" s="52"/>
      <c r="H75" s="52"/>
      <c r="I75" s="127" t="s">
        <v>318</v>
      </c>
      <c r="J75" s="60">
        <v>4000</v>
      </c>
      <c r="K75" s="60">
        <v>3800</v>
      </c>
      <c r="L75" s="61"/>
      <c r="M75" s="61"/>
      <c r="N75" s="61"/>
      <c r="O75" s="61"/>
      <c r="P75" s="61"/>
      <c r="Q75" s="124">
        <v>3000</v>
      </c>
      <c r="R75" s="124">
        <v>3000</v>
      </c>
      <c r="S75" s="128">
        <v>2000</v>
      </c>
      <c r="T75" s="128">
        <v>2000</v>
      </c>
      <c r="U75" s="124">
        <v>3000</v>
      </c>
      <c r="V75" s="124">
        <v>3000</v>
      </c>
      <c r="W75" s="63">
        <f t="shared" si="19"/>
        <v>3000</v>
      </c>
      <c r="X75" s="63">
        <f t="shared" si="20"/>
        <v>3000</v>
      </c>
      <c r="Y75" s="60">
        <v>3800</v>
      </c>
      <c r="Z75" s="63">
        <f t="shared" si="21"/>
        <v>3000</v>
      </c>
      <c r="AA75" s="63">
        <v>770</v>
      </c>
      <c r="AB75" s="63">
        <f t="shared" si="22"/>
        <v>770</v>
      </c>
      <c r="AC75" s="63">
        <v>770</v>
      </c>
      <c r="AD75" s="63"/>
      <c r="AE75" s="63"/>
      <c r="AF75" s="63"/>
      <c r="AH75" s="102"/>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5"/>
    </row>
    <row r="76" spans="2:87" s="66" customFormat="1" ht="31.5" x14ac:dyDescent="0.25">
      <c r="B76" s="126">
        <v>7</v>
      </c>
      <c r="C76" s="52" t="s">
        <v>319</v>
      </c>
      <c r="D76" s="52"/>
      <c r="E76" s="52">
        <v>1</v>
      </c>
      <c r="F76" s="52"/>
      <c r="G76" s="52"/>
      <c r="H76" s="52"/>
      <c r="I76" s="127" t="s">
        <v>320</v>
      </c>
      <c r="J76" s="60">
        <v>5500</v>
      </c>
      <c r="K76" s="60">
        <v>5225</v>
      </c>
      <c r="L76" s="61"/>
      <c r="M76" s="61"/>
      <c r="N76" s="61"/>
      <c r="O76" s="61"/>
      <c r="P76" s="61"/>
      <c r="Q76" s="124">
        <v>2500</v>
      </c>
      <c r="R76" s="124">
        <v>2500</v>
      </c>
      <c r="S76" s="128">
        <v>1887.7059999999999</v>
      </c>
      <c r="T76" s="128">
        <v>1887.7059999999999</v>
      </c>
      <c r="U76" s="124">
        <v>2500</v>
      </c>
      <c r="V76" s="124">
        <v>2500</v>
      </c>
      <c r="W76" s="63">
        <f t="shared" si="19"/>
        <v>2500</v>
      </c>
      <c r="X76" s="63">
        <f t="shared" si="20"/>
        <v>2500</v>
      </c>
      <c r="Y76" s="60">
        <v>4890</v>
      </c>
      <c r="Z76" s="63">
        <f t="shared" si="21"/>
        <v>2500</v>
      </c>
      <c r="AA76" s="63">
        <f>Y76-Z76</f>
        <v>2390</v>
      </c>
      <c r="AB76" s="63">
        <f t="shared" si="22"/>
        <v>2390</v>
      </c>
      <c r="AC76" s="63">
        <v>2390</v>
      </c>
      <c r="AD76" s="63"/>
      <c r="AE76" s="63"/>
      <c r="AF76" s="63"/>
      <c r="AG76" s="52"/>
      <c r="AH76" s="102"/>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5"/>
    </row>
    <row r="77" spans="2:87" s="66" customFormat="1" ht="31.5" x14ac:dyDescent="0.25">
      <c r="B77" s="126">
        <v>9</v>
      </c>
      <c r="C77" s="137" t="s">
        <v>321</v>
      </c>
      <c r="D77" s="52"/>
      <c r="E77" s="52">
        <v>1</v>
      </c>
      <c r="F77" s="52"/>
      <c r="G77" s="52"/>
      <c r="H77" s="137"/>
      <c r="I77" s="127" t="s">
        <v>322</v>
      </c>
      <c r="J77" s="60">
        <v>3286</v>
      </c>
      <c r="K77" s="60">
        <v>3121.7</v>
      </c>
      <c r="L77" s="61"/>
      <c r="M77" s="61"/>
      <c r="N77" s="61"/>
      <c r="O77" s="61"/>
      <c r="P77" s="61"/>
      <c r="Q77" s="77">
        <v>1500</v>
      </c>
      <c r="R77" s="77">
        <v>1500</v>
      </c>
      <c r="S77" s="61"/>
      <c r="T77" s="61"/>
      <c r="U77" s="77">
        <v>1500</v>
      </c>
      <c r="V77" s="77">
        <v>1500</v>
      </c>
      <c r="W77" s="63">
        <f t="shared" si="19"/>
        <v>1500</v>
      </c>
      <c r="X77" s="63">
        <f t="shared" si="20"/>
        <v>1500</v>
      </c>
      <c r="Y77" s="60">
        <v>3121.7</v>
      </c>
      <c r="Z77" s="63">
        <f t="shared" si="21"/>
        <v>1500</v>
      </c>
      <c r="AA77" s="63">
        <f>Y77-Z77</f>
        <v>1621.6999999999998</v>
      </c>
      <c r="AB77" s="63">
        <f t="shared" si="22"/>
        <v>1621.6999999999998</v>
      </c>
      <c r="AC77" s="63">
        <v>1621.6999999999998</v>
      </c>
      <c r="AD77" s="63"/>
      <c r="AE77" s="63"/>
      <c r="AF77" s="63"/>
      <c r="AH77" s="102"/>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5"/>
    </row>
    <row r="78" spans="2:87" s="66" customFormat="1" ht="31.5" x14ac:dyDescent="0.25">
      <c r="B78" s="126">
        <v>1</v>
      </c>
      <c r="C78" s="52" t="s">
        <v>324</v>
      </c>
      <c r="D78" s="52">
        <v>1</v>
      </c>
      <c r="E78" s="52"/>
      <c r="F78" s="52"/>
      <c r="G78" s="52"/>
      <c r="H78" s="52"/>
      <c r="I78" s="141" t="s">
        <v>325</v>
      </c>
      <c r="J78" s="60">
        <v>32000</v>
      </c>
      <c r="K78" s="60">
        <v>32000</v>
      </c>
      <c r="L78" s="61"/>
      <c r="M78" s="61"/>
      <c r="N78" s="61"/>
      <c r="O78" s="61"/>
      <c r="P78" s="61"/>
      <c r="Q78" s="124">
        <v>7670</v>
      </c>
      <c r="R78" s="124">
        <v>7670</v>
      </c>
      <c r="S78" s="128">
        <v>444.94400000000002</v>
      </c>
      <c r="T78" s="128">
        <v>444.94400000000002</v>
      </c>
      <c r="U78" s="124">
        <v>7670</v>
      </c>
      <c r="V78" s="124">
        <v>7670</v>
      </c>
      <c r="W78" s="63">
        <f t="shared" si="19"/>
        <v>7670</v>
      </c>
      <c r="X78" s="63">
        <f t="shared" ref="X78:X83" si="23">Z78</f>
        <v>7670</v>
      </c>
      <c r="Y78" s="60">
        <v>32000</v>
      </c>
      <c r="Z78" s="63">
        <f t="shared" ref="Z78:Z83" si="24">L78+R78</f>
        <v>7670</v>
      </c>
      <c r="AA78" s="63">
        <v>10000</v>
      </c>
      <c r="AB78" s="63">
        <f t="shared" ref="AB78:AB83" si="25">AC78</f>
        <v>10000</v>
      </c>
      <c r="AC78" s="63">
        <v>10000</v>
      </c>
      <c r="AD78" s="63"/>
      <c r="AE78" s="63"/>
      <c r="AF78" s="63"/>
      <c r="AG78" s="52"/>
      <c r="AH78" s="102"/>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5"/>
    </row>
    <row r="79" spans="2:87" s="66" customFormat="1" ht="56.25" customHeight="1" x14ac:dyDescent="0.25">
      <c r="B79" s="126">
        <v>2</v>
      </c>
      <c r="C79" s="137" t="s">
        <v>326</v>
      </c>
      <c r="D79" s="52">
        <v>1</v>
      </c>
      <c r="E79" s="52"/>
      <c r="F79" s="52"/>
      <c r="G79" s="52"/>
      <c r="H79" s="137"/>
      <c r="I79" s="127" t="s">
        <v>327</v>
      </c>
      <c r="J79" s="60">
        <v>13545</v>
      </c>
      <c r="K79" s="60">
        <v>12867.75</v>
      </c>
      <c r="L79" s="61"/>
      <c r="M79" s="61"/>
      <c r="N79" s="61"/>
      <c r="O79" s="61"/>
      <c r="P79" s="61"/>
      <c r="Q79" s="124">
        <v>5000</v>
      </c>
      <c r="R79" s="124">
        <v>5000</v>
      </c>
      <c r="S79" s="128">
        <v>5000</v>
      </c>
      <c r="T79" s="128">
        <v>5000</v>
      </c>
      <c r="U79" s="124">
        <v>5000</v>
      </c>
      <c r="V79" s="124">
        <v>5000</v>
      </c>
      <c r="W79" s="63">
        <f>X79</f>
        <v>5000</v>
      </c>
      <c r="X79" s="63">
        <f t="shared" si="23"/>
        <v>5000</v>
      </c>
      <c r="Y79" s="60">
        <v>12867.75</v>
      </c>
      <c r="Z79" s="63">
        <f t="shared" si="24"/>
        <v>5000</v>
      </c>
      <c r="AA79" s="63">
        <v>5000</v>
      </c>
      <c r="AB79" s="63">
        <f t="shared" si="25"/>
        <v>5000</v>
      </c>
      <c r="AC79" s="63">
        <v>5000</v>
      </c>
      <c r="AD79" s="63"/>
      <c r="AE79" s="63"/>
      <c r="AF79" s="63"/>
      <c r="AH79" s="102"/>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5"/>
    </row>
    <row r="80" spans="2:87" s="66" customFormat="1" ht="31.5" x14ac:dyDescent="0.25">
      <c r="B80" s="126">
        <v>3</v>
      </c>
      <c r="C80" s="76" t="s">
        <v>328</v>
      </c>
      <c r="D80" s="52">
        <v>1</v>
      </c>
      <c r="E80" s="52"/>
      <c r="F80" s="52"/>
      <c r="G80" s="52"/>
      <c r="H80" s="76"/>
      <c r="I80" s="127" t="s">
        <v>329</v>
      </c>
      <c r="J80" s="60">
        <v>14900</v>
      </c>
      <c r="K80" s="60">
        <v>14155</v>
      </c>
      <c r="L80" s="61"/>
      <c r="M80" s="61"/>
      <c r="N80" s="61"/>
      <c r="O80" s="61"/>
      <c r="P80" s="61"/>
      <c r="Q80" s="124">
        <v>6000</v>
      </c>
      <c r="R80" s="124">
        <v>6000</v>
      </c>
      <c r="S80" s="128">
        <v>4554.933</v>
      </c>
      <c r="T80" s="128">
        <v>4554.933</v>
      </c>
      <c r="U80" s="124">
        <v>6000</v>
      </c>
      <c r="V80" s="124">
        <v>6000</v>
      </c>
      <c r="W80" s="63">
        <f>X80</f>
        <v>6000</v>
      </c>
      <c r="X80" s="63">
        <f t="shared" si="23"/>
        <v>6000</v>
      </c>
      <c r="Y80" s="60">
        <v>13365</v>
      </c>
      <c r="Z80" s="63">
        <f t="shared" si="24"/>
        <v>6000</v>
      </c>
      <c r="AA80" s="63">
        <v>5000</v>
      </c>
      <c r="AB80" s="63">
        <f t="shared" si="25"/>
        <v>5000</v>
      </c>
      <c r="AC80" s="63">
        <v>5000</v>
      </c>
      <c r="AD80" s="63"/>
      <c r="AE80" s="63"/>
      <c r="AF80" s="63"/>
      <c r="AG80" s="77"/>
      <c r="AH80" s="102"/>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5"/>
    </row>
    <row r="81" spans="2:87" s="66" customFormat="1" ht="66.75" customHeight="1" x14ac:dyDescent="0.25">
      <c r="B81" s="126">
        <v>4</v>
      </c>
      <c r="C81" s="52" t="s">
        <v>330</v>
      </c>
      <c r="D81" s="52">
        <v>1</v>
      </c>
      <c r="E81" s="52"/>
      <c r="F81" s="52"/>
      <c r="G81" s="52"/>
      <c r="H81" s="52"/>
      <c r="I81" s="127" t="s">
        <v>331</v>
      </c>
      <c r="J81" s="60">
        <v>13000</v>
      </c>
      <c r="K81" s="60">
        <v>12350</v>
      </c>
      <c r="L81" s="61"/>
      <c r="M81" s="61"/>
      <c r="N81" s="61"/>
      <c r="O81" s="61"/>
      <c r="P81" s="61"/>
      <c r="Q81" s="124">
        <v>5000</v>
      </c>
      <c r="R81" s="124">
        <v>5000</v>
      </c>
      <c r="S81" s="128">
        <v>5000</v>
      </c>
      <c r="T81" s="128">
        <v>5000</v>
      </c>
      <c r="U81" s="124">
        <v>5000</v>
      </c>
      <c r="V81" s="124">
        <v>5000</v>
      </c>
      <c r="W81" s="63">
        <f>X81</f>
        <v>5000</v>
      </c>
      <c r="X81" s="63">
        <f t="shared" si="23"/>
        <v>5000</v>
      </c>
      <c r="Y81" s="60">
        <v>12020</v>
      </c>
      <c r="Z81" s="63">
        <f t="shared" si="24"/>
        <v>5000</v>
      </c>
      <c r="AA81" s="63">
        <v>6500</v>
      </c>
      <c r="AB81" s="63">
        <f t="shared" si="25"/>
        <v>6500</v>
      </c>
      <c r="AC81" s="63">
        <v>6500</v>
      </c>
      <c r="AD81" s="63"/>
      <c r="AE81" s="63"/>
      <c r="AF81" s="63"/>
      <c r="AG81" s="52"/>
      <c r="AH81" s="102"/>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4"/>
      <c r="CI81" s="65"/>
    </row>
    <row r="82" spans="2:87" s="66" customFormat="1" ht="31.5" x14ac:dyDescent="0.25">
      <c r="B82" s="126">
        <v>5</v>
      </c>
      <c r="C82" s="137" t="s">
        <v>332</v>
      </c>
      <c r="D82" s="52">
        <v>1</v>
      </c>
      <c r="E82" s="52"/>
      <c r="F82" s="52"/>
      <c r="G82" s="52"/>
      <c r="H82" s="137"/>
      <c r="I82" s="127" t="s">
        <v>333</v>
      </c>
      <c r="J82" s="60">
        <v>10100</v>
      </c>
      <c r="K82" s="60">
        <v>9421</v>
      </c>
      <c r="L82" s="61"/>
      <c r="M82" s="61"/>
      <c r="N82" s="61"/>
      <c r="O82" s="61"/>
      <c r="P82" s="61"/>
      <c r="Q82" s="124">
        <v>5000</v>
      </c>
      <c r="R82" s="124">
        <v>5000</v>
      </c>
      <c r="S82" s="128">
        <v>2755.3449999999998</v>
      </c>
      <c r="T82" s="128">
        <v>2755.3449999999998</v>
      </c>
      <c r="U82" s="124">
        <v>5000</v>
      </c>
      <c r="V82" s="124">
        <v>5000</v>
      </c>
      <c r="W82" s="63">
        <f>X82</f>
        <v>5000</v>
      </c>
      <c r="X82" s="63">
        <f t="shared" si="23"/>
        <v>5000</v>
      </c>
      <c r="Y82" s="60">
        <v>8776</v>
      </c>
      <c r="Z82" s="63">
        <f t="shared" si="24"/>
        <v>5000</v>
      </c>
      <c r="AA82" s="63">
        <v>3000</v>
      </c>
      <c r="AB82" s="63">
        <f t="shared" si="25"/>
        <v>3000</v>
      </c>
      <c r="AC82" s="63">
        <v>3000</v>
      </c>
      <c r="AD82" s="63"/>
      <c r="AE82" s="63"/>
      <c r="AF82" s="63"/>
      <c r="AG82" s="52"/>
      <c r="AH82" s="102"/>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5"/>
    </row>
    <row r="83" spans="2:87" s="66" customFormat="1" ht="31.5" x14ac:dyDescent="0.25">
      <c r="B83" s="126">
        <v>6</v>
      </c>
      <c r="C83" s="52" t="s">
        <v>334</v>
      </c>
      <c r="D83" s="52">
        <v>1</v>
      </c>
      <c r="E83" s="52"/>
      <c r="F83" s="52"/>
      <c r="G83" s="52"/>
      <c r="H83" s="52"/>
      <c r="I83" s="127" t="s">
        <v>335</v>
      </c>
      <c r="J83" s="60">
        <v>14900</v>
      </c>
      <c r="K83" s="60">
        <v>14574</v>
      </c>
      <c r="L83" s="61"/>
      <c r="M83" s="61"/>
      <c r="N83" s="61"/>
      <c r="O83" s="61"/>
      <c r="P83" s="61"/>
      <c r="Q83" s="124">
        <v>8500</v>
      </c>
      <c r="R83" s="124">
        <v>8500</v>
      </c>
      <c r="S83" s="128">
        <v>5359.4740000000002</v>
      </c>
      <c r="T83" s="128">
        <v>5359.4740000000002</v>
      </c>
      <c r="U83" s="124">
        <v>8500</v>
      </c>
      <c r="V83" s="124">
        <v>8500</v>
      </c>
      <c r="W83" s="63">
        <f>X83</f>
        <v>8500</v>
      </c>
      <c r="X83" s="63">
        <f t="shared" si="23"/>
        <v>8500</v>
      </c>
      <c r="Y83" s="60">
        <v>13984</v>
      </c>
      <c r="Z83" s="63">
        <f t="shared" si="24"/>
        <v>8500</v>
      </c>
      <c r="AA83" s="63">
        <v>4000</v>
      </c>
      <c r="AB83" s="63">
        <f t="shared" si="25"/>
        <v>4000</v>
      </c>
      <c r="AC83" s="63">
        <v>4000</v>
      </c>
      <c r="AD83" s="63"/>
      <c r="AE83" s="63"/>
      <c r="AF83" s="63"/>
      <c r="AH83" s="102"/>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5"/>
    </row>
    <row r="84" spans="2:87" s="66" customFormat="1" ht="52.5" customHeight="1" x14ac:dyDescent="0.25">
      <c r="B84" s="126">
        <v>1</v>
      </c>
      <c r="C84" s="137" t="s">
        <v>337</v>
      </c>
      <c r="D84" s="52"/>
      <c r="E84" s="52"/>
      <c r="F84" s="52">
        <v>1</v>
      </c>
      <c r="G84" s="52">
        <v>1</v>
      </c>
      <c r="H84" s="137"/>
      <c r="I84" s="205" t="s">
        <v>1041</v>
      </c>
      <c r="J84" s="60">
        <v>3600</v>
      </c>
      <c r="K84" s="60">
        <v>3420</v>
      </c>
      <c r="L84" s="61"/>
      <c r="M84" s="61"/>
      <c r="N84" s="61"/>
      <c r="O84" s="61"/>
      <c r="P84" s="61"/>
      <c r="Q84" s="61"/>
      <c r="R84" s="61"/>
      <c r="S84" s="61"/>
      <c r="T84" s="61"/>
      <c r="U84" s="61"/>
      <c r="V84" s="61"/>
      <c r="W84" s="63">
        <f t="shared" si="19"/>
        <v>0</v>
      </c>
      <c r="X84" s="63">
        <f t="shared" ref="X84:X97" si="26">Z84</f>
        <v>0</v>
      </c>
      <c r="Y84" s="60">
        <v>3420</v>
      </c>
      <c r="Z84" s="63">
        <f t="shared" ref="Z84:Z97" si="27">L84+R84</f>
        <v>0</v>
      </c>
      <c r="AA84" s="326">
        <v>2000</v>
      </c>
      <c r="AB84" s="63">
        <f>AC84+AD84</f>
        <v>1000</v>
      </c>
      <c r="AC84" s="63">
        <v>1000</v>
      </c>
      <c r="AD84" s="63"/>
      <c r="AE84" s="63"/>
      <c r="AF84" s="63"/>
      <c r="AH84" s="102"/>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4"/>
      <c r="CI84" s="65"/>
    </row>
    <row r="85" spans="2:87" s="66" customFormat="1" ht="40.5" customHeight="1" x14ac:dyDescent="0.25">
      <c r="B85" s="126">
        <v>2</v>
      </c>
      <c r="C85" s="52" t="s">
        <v>338</v>
      </c>
      <c r="D85" s="52"/>
      <c r="E85" s="52"/>
      <c r="F85" s="52">
        <v>1</v>
      </c>
      <c r="G85" s="52">
        <v>1</v>
      </c>
      <c r="H85" s="52"/>
      <c r="I85" s="52" t="s">
        <v>1052</v>
      </c>
      <c r="J85" s="60">
        <v>2200</v>
      </c>
      <c r="K85" s="60">
        <v>2090</v>
      </c>
      <c r="L85" s="61"/>
      <c r="M85" s="61"/>
      <c r="N85" s="61"/>
      <c r="O85" s="61"/>
      <c r="P85" s="61"/>
      <c r="Q85" s="61"/>
      <c r="R85" s="61"/>
      <c r="S85" s="61"/>
      <c r="T85" s="61"/>
      <c r="U85" s="61"/>
      <c r="V85" s="61"/>
      <c r="W85" s="63">
        <f t="shared" si="19"/>
        <v>0</v>
      </c>
      <c r="X85" s="63">
        <f t="shared" si="26"/>
        <v>0</v>
      </c>
      <c r="Y85" s="60">
        <v>2090</v>
      </c>
      <c r="Z85" s="63">
        <f t="shared" si="27"/>
        <v>0</v>
      </c>
      <c r="AA85" s="326">
        <v>2000</v>
      </c>
      <c r="AB85" s="63">
        <f t="shared" ref="AB85:AB97" si="28">AC85+AD85</f>
        <v>1000</v>
      </c>
      <c r="AC85" s="63">
        <v>1000</v>
      </c>
      <c r="AD85" s="63"/>
      <c r="AE85" s="63"/>
      <c r="AF85" s="63"/>
      <c r="AH85" s="102"/>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5"/>
    </row>
    <row r="86" spans="2:87" s="66" customFormat="1" ht="42.75" customHeight="1" x14ac:dyDescent="0.25">
      <c r="B86" s="126">
        <v>3</v>
      </c>
      <c r="C86" s="137" t="s">
        <v>339</v>
      </c>
      <c r="D86" s="52"/>
      <c r="E86" s="52"/>
      <c r="F86" s="52">
        <v>1</v>
      </c>
      <c r="G86" s="52">
        <v>1</v>
      </c>
      <c r="H86" s="137"/>
      <c r="I86" s="52" t="s">
        <v>1040</v>
      </c>
      <c r="J86" s="60">
        <v>3300</v>
      </c>
      <c r="K86" s="60">
        <v>2850</v>
      </c>
      <c r="L86" s="61"/>
      <c r="M86" s="61"/>
      <c r="N86" s="61"/>
      <c r="O86" s="61"/>
      <c r="P86" s="61"/>
      <c r="Q86" s="61"/>
      <c r="R86" s="61"/>
      <c r="S86" s="61"/>
      <c r="T86" s="61"/>
      <c r="U86" s="61"/>
      <c r="V86" s="61"/>
      <c r="W86" s="63">
        <f t="shared" si="19"/>
        <v>0</v>
      </c>
      <c r="X86" s="63">
        <f t="shared" si="26"/>
        <v>0</v>
      </c>
      <c r="Y86" s="60">
        <v>2850</v>
      </c>
      <c r="Z86" s="63">
        <f t="shared" si="27"/>
        <v>0</v>
      </c>
      <c r="AA86" s="326">
        <v>2800</v>
      </c>
      <c r="AB86" s="63">
        <f t="shared" si="28"/>
        <v>1000</v>
      </c>
      <c r="AC86" s="63">
        <v>1000</v>
      </c>
      <c r="AD86" s="63"/>
      <c r="AE86" s="63"/>
      <c r="AF86" s="63"/>
      <c r="AH86" s="102"/>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5"/>
    </row>
    <row r="87" spans="2:87" s="66" customFormat="1" ht="47.25" customHeight="1" x14ac:dyDescent="0.25">
      <c r="B87" s="126">
        <v>4</v>
      </c>
      <c r="C87" s="52" t="s">
        <v>340</v>
      </c>
      <c r="D87" s="52"/>
      <c r="E87" s="52"/>
      <c r="F87" s="52">
        <v>1</v>
      </c>
      <c r="G87" s="52">
        <v>1</v>
      </c>
      <c r="H87" s="52"/>
      <c r="I87" s="205" t="s">
        <v>1042</v>
      </c>
      <c r="J87" s="60">
        <v>1900</v>
      </c>
      <c r="K87" s="60">
        <v>1805</v>
      </c>
      <c r="L87" s="61"/>
      <c r="M87" s="61"/>
      <c r="N87" s="61"/>
      <c r="O87" s="61"/>
      <c r="P87" s="61"/>
      <c r="Q87" s="61"/>
      <c r="R87" s="61"/>
      <c r="S87" s="61"/>
      <c r="T87" s="61"/>
      <c r="U87" s="61"/>
      <c r="V87" s="61"/>
      <c r="W87" s="63">
        <f t="shared" si="19"/>
        <v>0</v>
      </c>
      <c r="X87" s="63">
        <f t="shared" si="26"/>
        <v>0</v>
      </c>
      <c r="Y87" s="60">
        <v>1805</v>
      </c>
      <c r="Z87" s="63">
        <f t="shared" si="27"/>
        <v>0</v>
      </c>
      <c r="AA87" s="63">
        <f>98%*Y87</f>
        <v>1768.8999999999999</v>
      </c>
      <c r="AB87" s="63">
        <f t="shared" si="28"/>
        <v>1000</v>
      </c>
      <c r="AC87" s="63">
        <v>1000</v>
      </c>
      <c r="AD87" s="63"/>
      <c r="AE87" s="63"/>
      <c r="AF87" s="63"/>
      <c r="AH87" s="102"/>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5"/>
    </row>
    <row r="88" spans="2:87" s="66" customFormat="1" ht="51" customHeight="1" x14ac:dyDescent="0.25">
      <c r="B88" s="126">
        <v>5</v>
      </c>
      <c r="C88" s="52" t="s">
        <v>341</v>
      </c>
      <c r="D88" s="52"/>
      <c r="E88" s="52"/>
      <c r="F88" s="52">
        <v>1</v>
      </c>
      <c r="G88" s="52">
        <v>1</v>
      </c>
      <c r="H88" s="52"/>
      <c r="I88" s="52" t="s">
        <v>1053</v>
      </c>
      <c r="J88" s="60">
        <v>1450</v>
      </c>
      <c r="K88" s="60">
        <v>1377.5</v>
      </c>
      <c r="L88" s="61"/>
      <c r="M88" s="61"/>
      <c r="N88" s="61"/>
      <c r="O88" s="61"/>
      <c r="P88" s="61"/>
      <c r="Q88" s="61"/>
      <c r="R88" s="61"/>
      <c r="S88" s="61"/>
      <c r="T88" s="61"/>
      <c r="U88" s="61"/>
      <c r="V88" s="61"/>
      <c r="W88" s="63">
        <f t="shared" si="19"/>
        <v>0</v>
      </c>
      <c r="X88" s="63">
        <f t="shared" si="26"/>
        <v>0</v>
      </c>
      <c r="Y88" s="60">
        <v>1377.5</v>
      </c>
      <c r="Z88" s="63">
        <f t="shared" si="27"/>
        <v>0</v>
      </c>
      <c r="AA88" s="326">
        <v>1300</v>
      </c>
      <c r="AB88" s="63">
        <f t="shared" si="28"/>
        <v>1308.625</v>
      </c>
      <c r="AC88" s="63">
        <v>1308.625</v>
      </c>
      <c r="AD88" s="63"/>
      <c r="AE88" s="63"/>
      <c r="AF88" s="63"/>
      <c r="AH88" s="102"/>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5"/>
    </row>
    <row r="89" spans="2:87" s="66" customFormat="1" ht="57.75" customHeight="1" x14ac:dyDescent="0.25">
      <c r="B89" s="126">
        <v>6</v>
      </c>
      <c r="C89" s="52" t="s">
        <v>342</v>
      </c>
      <c r="D89" s="52"/>
      <c r="E89" s="52"/>
      <c r="F89" s="52">
        <v>1</v>
      </c>
      <c r="G89" s="52">
        <v>1</v>
      </c>
      <c r="H89" s="52"/>
      <c r="I89" s="205" t="s">
        <v>1043</v>
      </c>
      <c r="J89" s="60">
        <v>3300</v>
      </c>
      <c r="K89" s="60">
        <v>3135</v>
      </c>
      <c r="L89" s="61"/>
      <c r="M89" s="61"/>
      <c r="N89" s="61"/>
      <c r="O89" s="61"/>
      <c r="P89" s="61"/>
      <c r="Q89" s="61"/>
      <c r="R89" s="61"/>
      <c r="S89" s="61"/>
      <c r="T89" s="61"/>
      <c r="U89" s="61"/>
      <c r="V89" s="61"/>
      <c r="W89" s="63">
        <f t="shared" si="19"/>
        <v>0</v>
      </c>
      <c r="X89" s="63">
        <f t="shared" si="26"/>
        <v>0</v>
      </c>
      <c r="Y89" s="60">
        <v>3135</v>
      </c>
      <c r="Z89" s="63">
        <f t="shared" si="27"/>
        <v>0</v>
      </c>
      <c r="AA89" s="326">
        <v>2000</v>
      </c>
      <c r="AB89" s="63">
        <f t="shared" si="28"/>
        <v>500</v>
      </c>
      <c r="AC89" s="63">
        <v>500</v>
      </c>
      <c r="AD89" s="63"/>
      <c r="AE89" s="63"/>
      <c r="AF89" s="63"/>
      <c r="AH89" s="102"/>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64"/>
      <c r="CD89" s="64"/>
      <c r="CE89" s="64"/>
      <c r="CF89" s="64"/>
      <c r="CG89" s="64"/>
      <c r="CH89" s="64"/>
      <c r="CI89" s="65"/>
    </row>
    <row r="90" spans="2:87" s="66" customFormat="1" ht="43.5" customHeight="1" x14ac:dyDescent="0.25">
      <c r="B90" s="126">
        <v>7</v>
      </c>
      <c r="C90" s="52" t="s">
        <v>343</v>
      </c>
      <c r="D90" s="52"/>
      <c r="E90" s="52"/>
      <c r="F90" s="52">
        <v>1</v>
      </c>
      <c r="G90" s="52">
        <v>1</v>
      </c>
      <c r="H90" s="52"/>
      <c r="I90" s="205" t="s">
        <v>1044</v>
      </c>
      <c r="J90" s="60">
        <v>7000</v>
      </c>
      <c r="K90" s="60">
        <v>6650</v>
      </c>
      <c r="L90" s="61"/>
      <c r="M90" s="61"/>
      <c r="N90" s="61"/>
      <c r="O90" s="61"/>
      <c r="P90" s="61"/>
      <c r="Q90" s="61"/>
      <c r="R90" s="61"/>
      <c r="S90" s="61"/>
      <c r="T90" s="61"/>
      <c r="U90" s="61"/>
      <c r="V90" s="61"/>
      <c r="W90" s="63">
        <f t="shared" si="19"/>
        <v>0</v>
      </c>
      <c r="X90" s="63">
        <f t="shared" si="26"/>
        <v>0</v>
      </c>
      <c r="Y90" s="60">
        <v>6650</v>
      </c>
      <c r="Z90" s="63">
        <f t="shared" si="27"/>
        <v>0</v>
      </c>
      <c r="AA90" s="326">
        <v>4000</v>
      </c>
      <c r="AB90" s="63">
        <f t="shared" si="28"/>
        <v>2000</v>
      </c>
      <c r="AC90" s="63">
        <v>2000</v>
      </c>
      <c r="AD90" s="63"/>
      <c r="AE90" s="63"/>
      <c r="AF90" s="63"/>
      <c r="AH90" s="102"/>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c r="CG90" s="64"/>
      <c r="CH90" s="64"/>
      <c r="CI90" s="65"/>
    </row>
    <row r="91" spans="2:87" s="66" customFormat="1" ht="51" customHeight="1" x14ac:dyDescent="0.25">
      <c r="B91" s="126">
        <v>8</v>
      </c>
      <c r="C91" s="137" t="s">
        <v>344</v>
      </c>
      <c r="D91" s="52"/>
      <c r="E91" s="52"/>
      <c r="F91" s="52">
        <v>1</v>
      </c>
      <c r="G91" s="52">
        <v>1</v>
      </c>
      <c r="H91" s="137"/>
      <c r="I91" s="205" t="s">
        <v>1045</v>
      </c>
      <c r="J91" s="60">
        <v>3200</v>
      </c>
      <c r="K91" s="60">
        <v>3040</v>
      </c>
      <c r="L91" s="61"/>
      <c r="M91" s="61"/>
      <c r="N91" s="61"/>
      <c r="O91" s="61"/>
      <c r="P91" s="61"/>
      <c r="Q91" s="61"/>
      <c r="R91" s="61"/>
      <c r="S91" s="61"/>
      <c r="T91" s="61"/>
      <c r="U91" s="61"/>
      <c r="V91" s="61"/>
      <c r="W91" s="63">
        <f t="shared" si="19"/>
        <v>0</v>
      </c>
      <c r="X91" s="63">
        <f t="shared" si="26"/>
        <v>0</v>
      </c>
      <c r="Y91" s="60">
        <v>3040</v>
      </c>
      <c r="Z91" s="63">
        <f t="shared" si="27"/>
        <v>0</v>
      </c>
      <c r="AA91" s="326">
        <v>2000</v>
      </c>
      <c r="AB91" s="63">
        <f t="shared" si="28"/>
        <v>1000</v>
      </c>
      <c r="AC91" s="63">
        <v>1000</v>
      </c>
      <c r="AD91" s="63"/>
      <c r="AE91" s="63"/>
      <c r="AF91" s="63"/>
      <c r="AH91" s="102"/>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5"/>
    </row>
    <row r="92" spans="2:87" s="66" customFormat="1" ht="44.25" customHeight="1" x14ac:dyDescent="0.25">
      <c r="B92" s="126">
        <v>9</v>
      </c>
      <c r="C92" s="52" t="s">
        <v>345</v>
      </c>
      <c r="D92" s="52"/>
      <c r="E92" s="52"/>
      <c r="F92" s="52">
        <v>1</v>
      </c>
      <c r="G92" s="52">
        <v>1</v>
      </c>
      <c r="H92" s="52"/>
      <c r="I92" s="205" t="s">
        <v>1046</v>
      </c>
      <c r="J92" s="60">
        <v>1100</v>
      </c>
      <c r="K92" s="60">
        <v>1045</v>
      </c>
      <c r="L92" s="61"/>
      <c r="M92" s="61"/>
      <c r="N92" s="61"/>
      <c r="O92" s="61"/>
      <c r="P92" s="61"/>
      <c r="Q92" s="61"/>
      <c r="R92" s="61"/>
      <c r="S92" s="61"/>
      <c r="T92" s="61"/>
      <c r="U92" s="61"/>
      <c r="V92" s="61"/>
      <c r="W92" s="63">
        <f t="shared" si="19"/>
        <v>0</v>
      </c>
      <c r="X92" s="63">
        <f t="shared" si="26"/>
        <v>0</v>
      </c>
      <c r="Y92" s="60">
        <v>1045</v>
      </c>
      <c r="Z92" s="63">
        <f t="shared" si="27"/>
        <v>0</v>
      </c>
      <c r="AA92" s="326">
        <v>1000</v>
      </c>
      <c r="AB92" s="63">
        <f t="shared" si="28"/>
        <v>992.75</v>
      </c>
      <c r="AC92" s="63">
        <v>992.75</v>
      </c>
      <c r="AD92" s="63"/>
      <c r="AE92" s="63"/>
      <c r="AF92" s="63"/>
      <c r="AH92" s="102"/>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4"/>
      <c r="CI92" s="65"/>
    </row>
    <row r="93" spans="2:87" s="66" customFormat="1" ht="40.5" customHeight="1" x14ac:dyDescent="0.25">
      <c r="B93" s="126">
        <v>10</v>
      </c>
      <c r="C93" s="137" t="s">
        <v>346</v>
      </c>
      <c r="D93" s="52"/>
      <c r="E93" s="52"/>
      <c r="F93" s="52">
        <v>1</v>
      </c>
      <c r="G93" s="52">
        <v>1</v>
      </c>
      <c r="H93" s="137"/>
      <c r="I93" s="205" t="s">
        <v>1158</v>
      </c>
      <c r="J93" s="60">
        <v>3600</v>
      </c>
      <c r="K93" s="60">
        <v>3420</v>
      </c>
      <c r="L93" s="61"/>
      <c r="M93" s="61"/>
      <c r="N93" s="61"/>
      <c r="O93" s="61"/>
      <c r="P93" s="61"/>
      <c r="Q93" s="61"/>
      <c r="R93" s="61"/>
      <c r="S93" s="61"/>
      <c r="T93" s="61"/>
      <c r="U93" s="61"/>
      <c r="V93" s="61"/>
      <c r="W93" s="63">
        <f t="shared" si="19"/>
        <v>0</v>
      </c>
      <c r="X93" s="63">
        <f t="shared" si="26"/>
        <v>0</v>
      </c>
      <c r="Y93" s="60">
        <v>3420</v>
      </c>
      <c r="Z93" s="63">
        <f t="shared" si="27"/>
        <v>0</v>
      </c>
      <c r="AA93" s="326">
        <v>2000</v>
      </c>
      <c r="AB93" s="63">
        <f t="shared" si="28"/>
        <v>1000</v>
      </c>
      <c r="AC93" s="63">
        <v>1000</v>
      </c>
      <c r="AD93" s="63"/>
      <c r="AE93" s="63"/>
      <c r="AF93" s="63"/>
      <c r="AH93" s="102"/>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5"/>
    </row>
    <row r="94" spans="2:87" s="66" customFormat="1" ht="44.25" customHeight="1" x14ac:dyDescent="0.25">
      <c r="B94" s="126">
        <v>11</v>
      </c>
      <c r="C94" s="137" t="s">
        <v>347</v>
      </c>
      <c r="D94" s="52"/>
      <c r="E94" s="52"/>
      <c r="F94" s="52">
        <v>1</v>
      </c>
      <c r="G94" s="52">
        <v>1</v>
      </c>
      <c r="H94" s="137"/>
      <c r="I94" s="205" t="s">
        <v>1047</v>
      </c>
      <c r="J94" s="60">
        <v>3000</v>
      </c>
      <c r="K94" s="60">
        <v>2850</v>
      </c>
      <c r="L94" s="61"/>
      <c r="M94" s="61"/>
      <c r="N94" s="61"/>
      <c r="O94" s="61"/>
      <c r="P94" s="61"/>
      <c r="Q94" s="61"/>
      <c r="R94" s="61"/>
      <c r="S94" s="61"/>
      <c r="T94" s="61"/>
      <c r="U94" s="61"/>
      <c r="V94" s="61"/>
      <c r="W94" s="63">
        <f t="shared" si="19"/>
        <v>0</v>
      </c>
      <c r="X94" s="63">
        <f t="shared" si="26"/>
        <v>0</v>
      </c>
      <c r="Y94" s="60">
        <v>2850</v>
      </c>
      <c r="Z94" s="63">
        <f t="shared" si="27"/>
        <v>0</v>
      </c>
      <c r="AA94" s="326">
        <v>2800</v>
      </c>
      <c r="AB94" s="63">
        <f t="shared" si="28"/>
        <v>1000</v>
      </c>
      <c r="AC94" s="63">
        <v>1000</v>
      </c>
      <c r="AD94" s="63"/>
      <c r="AE94" s="63"/>
      <c r="AF94" s="63"/>
      <c r="AH94" s="102"/>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5"/>
    </row>
    <row r="95" spans="2:87" s="66" customFormat="1" ht="48" customHeight="1" x14ac:dyDescent="0.25">
      <c r="B95" s="197">
        <v>12</v>
      </c>
      <c r="C95" s="172" t="s">
        <v>348</v>
      </c>
      <c r="D95" s="52"/>
      <c r="E95" s="52"/>
      <c r="F95" s="52">
        <v>1</v>
      </c>
      <c r="G95" s="52">
        <v>1</v>
      </c>
      <c r="H95" s="172"/>
      <c r="I95" s="127" t="s">
        <v>1048</v>
      </c>
      <c r="J95" s="206">
        <v>2900</v>
      </c>
      <c r="K95" s="206">
        <v>2900</v>
      </c>
      <c r="L95" s="61"/>
      <c r="M95" s="61"/>
      <c r="N95" s="61"/>
      <c r="O95" s="61"/>
      <c r="P95" s="61"/>
      <c r="Q95" s="124"/>
      <c r="R95" s="124"/>
      <c r="S95" s="124"/>
      <c r="T95" s="124"/>
      <c r="U95" s="124"/>
      <c r="V95" s="124"/>
      <c r="W95" s="63">
        <f t="shared" si="19"/>
        <v>0</v>
      </c>
      <c r="X95" s="63">
        <f t="shared" si="26"/>
        <v>0</v>
      </c>
      <c r="Y95" s="206">
        <v>2900</v>
      </c>
      <c r="Z95" s="63">
        <f t="shared" si="27"/>
        <v>0</v>
      </c>
      <c r="AA95" s="326">
        <v>2850</v>
      </c>
      <c r="AB95" s="63">
        <f t="shared" si="28"/>
        <v>1000</v>
      </c>
      <c r="AC95" s="63">
        <v>1000</v>
      </c>
      <c r="AD95" s="63"/>
      <c r="AE95" s="63"/>
      <c r="AF95" s="63"/>
      <c r="AH95" s="102"/>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5"/>
    </row>
    <row r="96" spans="2:87" s="66" customFormat="1" ht="44.25" customHeight="1" x14ac:dyDescent="0.25">
      <c r="B96" s="197">
        <v>13</v>
      </c>
      <c r="C96" s="172" t="s">
        <v>349</v>
      </c>
      <c r="D96" s="52"/>
      <c r="E96" s="52"/>
      <c r="F96" s="52">
        <v>1</v>
      </c>
      <c r="G96" s="52">
        <v>1</v>
      </c>
      <c r="H96" s="172"/>
      <c r="I96" s="127" t="s">
        <v>1049</v>
      </c>
      <c r="J96" s="206">
        <v>3500</v>
      </c>
      <c r="K96" s="206">
        <v>3500</v>
      </c>
      <c r="L96" s="61"/>
      <c r="M96" s="61"/>
      <c r="N96" s="61"/>
      <c r="O96" s="61"/>
      <c r="P96" s="61"/>
      <c r="Q96" s="124"/>
      <c r="R96" s="124"/>
      <c r="S96" s="124"/>
      <c r="T96" s="124"/>
      <c r="U96" s="124"/>
      <c r="V96" s="124"/>
      <c r="W96" s="63">
        <f t="shared" si="19"/>
        <v>0</v>
      </c>
      <c r="X96" s="63">
        <f t="shared" si="26"/>
        <v>0</v>
      </c>
      <c r="Y96" s="206">
        <v>3500</v>
      </c>
      <c r="Z96" s="63">
        <f t="shared" si="27"/>
        <v>0</v>
      </c>
      <c r="AA96" s="326">
        <v>2000</v>
      </c>
      <c r="AB96" s="63">
        <f t="shared" si="28"/>
        <v>1000</v>
      </c>
      <c r="AC96" s="63">
        <v>1000</v>
      </c>
      <c r="AD96" s="63"/>
      <c r="AE96" s="63"/>
      <c r="AF96" s="63"/>
      <c r="AH96" s="102"/>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5"/>
    </row>
    <row r="97" spans="2:87" s="66" customFormat="1" ht="37.5" customHeight="1" x14ac:dyDescent="0.25">
      <c r="B97" s="197">
        <v>14</v>
      </c>
      <c r="C97" s="172" t="s">
        <v>350</v>
      </c>
      <c r="D97" s="52"/>
      <c r="E97" s="52"/>
      <c r="F97" s="52">
        <v>1</v>
      </c>
      <c r="G97" s="52">
        <v>1</v>
      </c>
      <c r="H97" s="172"/>
      <c r="I97" s="127" t="s">
        <v>1050</v>
      </c>
      <c r="J97" s="206">
        <v>14900</v>
      </c>
      <c r="K97" s="206">
        <v>14900</v>
      </c>
      <c r="L97" s="61"/>
      <c r="M97" s="61"/>
      <c r="N97" s="61"/>
      <c r="O97" s="61"/>
      <c r="P97" s="61"/>
      <c r="Q97" s="124"/>
      <c r="R97" s="124"/>
      <c r="S97" s="124"/>
      <c r="T97" s="124"/>
      <c r="U97" s="124"/>
      <c r="V97" s="124"/>
      <c r="W97" s="63">
        <f t="shared" si="19"/>
        <v>0</v>
      </c>
      <c r="X97" s="63">
        <f t="shared" si="26"/>
        <v>0</v>
      </c>
      <c r="Y97" s="63">
        <v>14900</v>
      </c>
      <c r="Z97" s="63">
        <f t="shared" si="27"/>
        <v>0</v>
      </c>
      <c r="AA97" s="326">
        <v>6000</v>
      </c>
      <c r="AB97" s="63">
        <f t="shared" si="28"/>
        <v>4000</v>
      </c>
      <c r="AC97" s="63">
        <v>4000</v>
      </c>
      <c r="AD97" s="63"/>
      <c r="AE97" s="63"/>
      <c r="AF97" s="63"/>
      <c r="AH97" s="102"/>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5"/>
    </row>
    <row r="98" spans="2:87" s="66" customFormat="1" ht="43.5" customHeight="1" x14ac:dyDescent="0.25">
      <c r="B98" s="69" t="s">
        <v>194</v>
      </c>
      <c r="C98" s="72" t="s">
        <v>351</v>
      </c>
      <c r="D98" s="52"/>
      <c r="E98" s="52">
        <v>1</v>
      </c>
      <c r="F98" s="52"/>
      <c r="G98" s="52"/>
      <c r="H98" s="72"/>
      <c r="I98" s="127" t="s">
        <v>352</v>
      </c>
      <c r="J98" s="60">
        <v>14028</v>
      </c>
      <c r="K98" s="60">
        <v>13326</v>
      </c>
      <c r="L98" s="77"/>
      <c r="M98" s="77"/>
      <c r="N98" s="77"/>
      <c r="O98" s="77"/>
      <c r="P98" s="77"/>
      <c r="Q98" s="124">
        <v>7500</v>
      </c>
      <c r="R98" s="124">
        <v>7500</v>
      </c>
      <c r="S98" s="128">
        <v>7498.5</v>
      </c>
      <c r="T98" s="128">
        <v>7498.5</v>
      </c>
      <c r="U98" s="124">
        <v>7500</v>
      </c>
      <c r="V98" s="124">
        <v>7500</v>
      </c>
      <c r="W98" s="63">
        <f t="shared" ref="W98:W103" si="29">X98</f>
        <v>7500</v>
      </c>
      <c r="X98" s="63">
        <f t="shared" ref="X98:X103" si="30">Z98</f>
        <v>7500</v>
      </c>
      <c r="Y98" s="60">
        <v>13326</v>
      </c>
      <c r="Z98" s="63">
        <f t="shared" ref="Z98:Z103" si="31">L98+R98</f>
        <v>7500</v>
      </c>
      <c r="AA98" s="63">
        <f t="shared" ref="AA98:AA103" si="32">Y98-Z98</f>
        <v>5826</v>
      </c>
      <c r="AB98" s="63">
        <f t="shared" ref="AB98:AB103" si="33">AC98</f>
        <v>5826</v>
      </c>
      <c r="AC98" s="63">
        <v>5826</v>
      </c>
      <c r="AD98" s="63"/>
      <c r="AE98" s="63"/>
      <c r="AF98" s="63"/>
      <c r="AH98" s="102"/>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5"/>
    </row>
    <row r="99" spans="2:87" s="66" customFormat="1" ht="41.25" customHeight="1" x14ac:dyDescent="0.25">
      <c r="B99" s="69" t="s">
        <v>184</v>
      </c>
      <c r="C99" s="72" t="s">
        <v>353</v>
      </c>
      <c r="D99" s="52"/>
      <c r="E99" s="52">
        <v>1</v>
      </c>
      <c r="F99" s="52"/>
      <c r="G99" s="52"/>
      <c r="H99" s="72"/>
      <c r="I99" s="127" t="s">
        <v>354</v>
      </c>
      <c r="J99" s="60">
        <v>10000</v>
      </c>
      <c r="K99" s="60">
        <v>9500</v>
      </c>
      <c r="L99" s="77"/>
      <c r="M99" s="77"/>
      <c r="N99" s="77"/>
      <c r="O99" s="77"/>
      <c r="P99" s="77"/>
      <c r="Q99" s="124">
        <v>4000</v>
      </c>
      <c r="R99" s="124">
        <v>4000</v>
      </c>
      <c r="S99" s="128">
        <v>2957.585</v>
      </c>
      <c r="T99" s="128">
        <v>2957.585</v>
      </c>
      <c r="U99" s="124">
        <v>4000</v>
      </c>
      <c r="V99" s="124">
        <v>4000</v>
      </c>
      <c r="W99" s="63">
        <f t="shared" si="29"/>
        <v>4000</v>
      </c>
      <c r="X99" s="63">
        <f t="shared" si="30"/>
        <v>4000</v>
      </c>
      <c r="Y99" s="60">
        <v>9500</v>
      </c>
      <c r="Z99" s="63">
        <f t="shared" si="31"/>
        <v>4000</v>
      </c>
      <c r="AA99" s="63">
        <f t="shared" si="32"/>
        <v>5500</v>
      </c>
      <c r="AB99" s="63">
        <f t="shared" si="33"/>
        <v>5500</v>
      </c>
      <c r="AC99" s="63">
        <v>5500</v>
      </c>
      <c r="AD99" s="63"/>
      <c r="AE99" s="63"/>
      <c r="AF99" s="63"/>
      <c r="AH99" s="102"/>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4"/>
      <c r="CI99" s="65"/>
    </row>
    <row r="100" spans="2:87" s="66" customFormat="1" ht="46.5" customHeight="1" x14ac:dyDescent="0.25">
      <c r="B100" s="69" t="s">
        <v>226</v>
      </c>
      <c r="C100" s="72" t="s">
        <v>355</v>
      </c>
      <c r="D100" s="52"/>
      <c r="E100" s="52">
        <v>1</v>
      </c>
      <c r="F100" s="52"/>
      <c r="G100" s="52"/>
      <c r="H100" s="72"/>
      <c r="I100" s="127" t="s">
        <v>356</v>
      </c>
      <c r="J100" s="60">
        <v>14900</v>
      </c>
      <c r="K100" s="60">
        <v>14155</v>
      </c>
      <c r="L100" s="77"/>
      <c r="M100" s="77"/>
      <c r="N100" s="77"/>
      <c r="O100" s="77"/>
      <c r="P100" s="77"/>
      <c r="Q100" s="124">
        <v>6000</v>
      </c>
      <c r="R100" s="124">
        <v>6000</v>
      </c>
      <c r="S100" s="128">
        <v>5719.7420000000002</v>
      </c>
      <c r="T100" s="128">
        <v>5719.7420000000002</v>
      </c>
      <c r="U100" s="124">
        <v>6000</v>
      </c>
      <c r="V100" s="124">
        <v>6000</v>
      </c>
      <c r="W100" s="63">
        <f t="shared" si="29"/>
        <v>6000</v>
      </c>
      <c r="X100" s="63">
        <f t="shared" si="30"/>
        <v>6000</v>
      </c>
      <c r="Y100" s="60">
        <v>14155</v>
      </c>
      <c r="Z100" s="63">
        <f t="shared" si="31"/>
        <v>6000</v>
      </c>
      <c r="AA100" s="63">
        <f t="shared" si="32"/>
        <v>8155</v>
      </c>
      <c r="AB100" s="63">
        <f t="shared" si="33"/>
        <v>8155</v>
      </c>
      <c r="AC100" s="63">
        <v>8155</v>
      </c>
      <c r="AD100" s="63"/>
      <c r="AE100" s="63"/>
      <c r="AF100" s="63"/>
      <c r="AH100" s="102"/>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4"/>
      <c r="CI100" s="65"/>
    </row>
    <row r="101" spans="2:87" s="66" customFormat="1" ht="31.5" x14ac:dyDescent="0.25">
      <c r="B101" s="69" t="s">
        <v>229</v>
      </c>
      <c r="C101" s="72" t="s">
        <v>357</v>
      </c>
      <c r="D101" s="52"/>
      <c r="E101" s="52">
        <v>1</v>
      </c>
      <c r="F101" s="52"/>
      <c r="G101" s="52"/>
      <c r="H101" s="72"/>
      <c r="I101" s="127" t="s">
        <v>358</v>
      </c>
      <c r="J101" s="60">
        <v>14900</v>
      </c>
      <c r="K101" s="60">
        <v>14155</v>
      </c>
      <c r="L101" s="71"/>
      <c r="M101" s="71"/>
      <c r="N101" s="71"/>
      <c r="O101" s="71"/>
      <c r="P101" s="71"/>
      <c r="Q101" s="124">
        <v>11000</v>
      </c>
      <c r="R101" s="124">
        <v>11000</v>
      </c>
      <c r="S101" s="128">
        <v>6000</v>
      </c>
      <c r="T101" s="128">
        <v>6000</v>
      </c>
      <c r="U101" s="124">
        <v>11000</v>
      </c>
      <c r="V101" s="124">
        <v>11000</v>
      </c>
      <c r="W101" s="63">
        <f t="shared" si="29"/>
        <v>11000</v>
      </c>
      <c r="X101" s="63">
        <f t="shared" si="30"/>
        <v>11000</v>
      </c>
      <c r="Y101" s="60">
        <v>14155</v>
      </c>
      <c r="Z101" s="63">
        <f t="shared" si="31"/>
        <v>11000</v>
      </c>
      <c r="AA101" s="63">
        <f t="shared" si="32"/>
        <v>3155</v>
      </c>
      <c r="AB101" s="63">
        <f t="shared" si="33"/>
        <v>3155</v>
      </c>
      <c r="AC101" s="63">
        <v>3155</v>
      </c>
      <c r="AD101" s="63"/>
      <c r="AE101" s="63"/>
      <c r="AF101" s="63"/>
      <c r="AH101" s="102"/>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4"/>
      <c r="CI101" s="65"/>
    </row>
    <row r="102" spans="2:87" s="66" customFormat="1" ht="45" customHeight="1" x14ac:dyDescent="0.25">
      <c r="B102" s="69" t="s">
        <v>232</v>
      </c>
      <c r="C102" s="72" t="s">
        <v>359</v>
      </c>
      <c r="D102" s="52"/>
      <c r="E102" s="52">
        <v>1</v>
      </c>
      <c r="F102" s="52"/>
      <c r="G102" s="52"/>
      <c r="H102" s="72"/>
      <c r="I102" s="127" t="s">
        <v>360</v>
      </c>
      <c r="J102" s="60">
        <v>14900</v>
      </c>
      <c r="K102" s="60">
        <v>14155</v>
      </c>
      <c r="L102" s="71"/>
      <c r="M102" s="71"/>
      <c r="N102" s="71"/>
      <c r="O102" s="71"/>
      <c r="P102" s="71"/>
      <c r="Q102" s="124">
        <v>6000</v>
      </c>
      <c r="R102" s="124">
        <v>6000</v>
      </c>
      <c r="S102" s="128">
        <v>4312.1180000000004</v>
      </c>
      <c r="T102" s="128">
        <v>4312.1180000000004</v>
      </c>
      <c r="U102" s="124">
        <v>6000</v>
      </c>
      <c r="V102" s="124">
        <v>6000</v>
      </c>
      <c r="W102" s="63">
        <f t="shared" si="29"/>
        <v>6000</v>
      </c>
      <c r="X102" s="63">
        <f t="shared" si="30"/>
        <v>6000</v>
      </c>
      <c r="Y102" s="60">
        <v>14155</v>
      </c>
      <c r="Z102" s="63">
        <f t="shared" si="31"/>
        <v>6000</v>
      </c>
      <c r="AA102" s="63">
        <f t="shared" si="32"/>
        <v>8155</v>
      </c>
      <c r="AB102" s="63">
        <f t="shared" si="33"/>
        <v>8155</v>
      </c>
      <c r="AC102" s="63">
        <v>8155</v>
      </c>
      <c r="AD102" s="63"/>
      <c r="AE102" s="63"/>
      <c r="AF102" s="63"/>
      <c r="AH102" s="102"/>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4"/>
      <c r="CI102" s="65"/>
    </row>
    <row r="103" spans="2:87" s="66" customFormat="1" ht="41.25" customHeight="1" x14ac:dyDescent="0.25">
      <c r="B103" s="69" t="s">
        <v>235</v>
      </c>
      <c r="C103" s="72" t="s">
        <v>361</v>
      </c>
      <c r="D103" s="52"/>
      <c r="E103" s="52">
        <v>1</v>
      </c>
      <c r="F103" s="52"/>
      <c r="G103" s="52"/>
      <c r="H103" s="72"/>
      <c r="I103" s="127" t="s">
        <v>362</v>
      </c>
      <c r="J103" s="60">
        <v>14900</v>
      </c>
      <c r="K103" s="60">
        <v>14155</v>
      </c>
      <c r="L103" s="71"/>
      <c r="M103" s="71"/>
      <c r="N103" s="71"/>
      <c r="O103" s="71"/>
      <c r="P103" s="71"/>
      <c r="Q103" s="124">
        <v>6000</v>
      </c>
      <c r="R103" s="124">
        <v>6000</v>
      </c>
      <c r="S103" s="128">
        <v>5877.3289999999997</v>
      </c>
      <c r="T103" s="128">
        <v>5877.3289999999997</v>
      </c>
      <c r="U103" s="124">
        <v>6000</v>
      </c>
      <c r="V103" s="124">
        <v>6000</v>
      </c>
      <c r="W103" s="63">
        <f t="shared" si="29"/>
        <v>6000</v>
      </c>
      <c r="X103" s="63">
        <f t="shared" si="30"/>
        <v>6000</v>
      </c>
      <c r="Y103" s="60">
        <v>14155</v>
      </c>
      <c r="Z103" s="63">
        <f t="shared" si="31"/>
        <v>6000</v>
      </c>
      <c r="AA103" s="63">
        <f t="shared" si="32"/>
        <v>8155</v>
      </c>
      <c r="AB103" s="63">
        <f t="shared" si="33"/>
        <v>8155</v>
      </c>
      <c r="AC103" s="63">
        <v>8155</v>
      </c>
      <c r="AD103" s="63"/>
      <c r="AE103" s="63"/>
      <c r="AF103" s="63"/>
      <c r="AH103" s="102"/>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4"/>
      <c r="CI103" s="65"/>
    </row>
    <row r="104" spans="2:87" s="66" customFormat="1" ht="57" customHeight="1" x14ac:dyDescent="0.25">
      <c r="B104" s="69" t="s">
        <v>194</v>
      </c>
      <c r="C104" s="76" t="s">
        <v>363</v>
      </c>
      <c r="D104" s="52"/>
      <c r="E104" s="52"/>
      <c r="F104" s="52">
        <v>1</v>
      </c>
      <c r="G104" s="52">
        <v>1</v>
      </c>
      <c r="H104" s="76"/>
      <c r="I104" s="52" t="s">
        <v>1051</v>
      </c>
      <c r="J104" s="60">
        <v>4864</v>
      </c>
      <c r="K104" s="60">
        <v>4864</v>
      </c>
      <c r="L104" s="71"/>
      <c r="M104" s="71"/>
      <c r="N104" s="71"/>
      <c r="O104" s="71"/>
      <c r="P104" s="71"/>
      <c r="Q104" s="71"/>
      <c r="R104" s="71"/>
      <c r="S104" s="71"/>
      <c r="T104" s="71"/>
      <c r="U104" s="71"/>
      <c r="V104" s="71"/>
      <c r="W104" s="63">
        <f>X104</f>
        <v>0</v>
      </c>
      <c r="X104" s="63">
        <f>Z104</f>
        <v>0</v>
      </c>
      <c r="Y104" s="60">
        <v>4864</v>
      </c>
      <c r="Z104" s="63">
        <f>L104+R104</f>
        <v>0</v>
      </c>
      <c r="AA104" s="326">
        <v>2000</v>
      </c>
      <c r="AB104" s="63">
        <f>AC104+AD104</f>
        <v>1500</v>
      </c>
      <c r="AC104" s="63">
        <v>1500</v>
      </c>
      <c r="AD104" s="63"/>
      <c r="AE104" s="63"/>
      <c r="AF104" s="63"/>
      <c r="AH104" s="102"/>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4"/>
      <c r="CI104" s="65"/>
    </row>
    <row r="105" spans="2:87" s="66" customFormat="1" ht="57.75" customHeight="1" x14ac:dyDescent="0.25">
      <c r="B105" s="69" t="s">
        <v>194</v>
      </c>
      <c r="C105" s="76" t="s">
        <v>366</v>
      </c>
      <c r="D105" s="52"/>
      <c r="E105" s="52"/>
      <c r="F105" s="52">
        <v>1</v>
      </c>
      <c r="G105" s="52">
        <v>1</v>
      </c>
      <c r="H105" s="76"/>
      <c r="I105" s="142" t="s">
        <v>1060</v>
      </c>
      <c r="J105" s="60">
        <v>1863</v>
      </c>
      <c r="K105" s="60">
        <v>1863</v>
      </c>
      <c r="L105" s="71"/>
      <c r="M105" s="71"/>
      <c r="N105" s="71"/>
      <c r="O105" s="71"/>
      <c r="P105" s="71"/>
      <c r="Q105" s="71"/>
      <c r="R105" s="71"/>
      <c r="S105" s="71"/>
      <c r="T105" s="71"/>
      <c r="U105" s="71"/>
      <c r="V105" s="71"/>
      <c r="W105" s="63">
        <f>X105</f>
        <v>0</v>
      </c>
      <c r="X105" s="63">
        <f>Z105</f>
        <v>0</v>
      </c>
      <c r="Y105" s="60">
        <v>1863</v>
      </c>
      <c r="Z105" s="63">
        <f>L105+R105</f>
        <v>0</v>
      </c>
      <c r="AA105" s="326">
        <v>1800</v>
      </c>
      <c r="AB105" s="63">
        <f>AC105+AD105</f>
        <v>1000</v>
      </c>
      <c r="AC105" s="63">
        <v>1000</v>
      </c>
      <c r="AD105" s="63"/>
      <c r="AE105" s="63"/>
      <c r="AF105" s="63"/>
      <c r="AH105" s="102"/>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5"/>
    </row>
    <row r="106" spans="2:87" s="66" customFormat="1" ht="57" customHeight="1" x14ac:dyDescent="0.25">
      <c r="B106" s="69" t="s">
        <v>184</v>
      </c>
      <c r="C106" s="76" t="s">
        <v>367</v>
      </c>
      <c r="D106" s="52"/>
      <c r="E106" s="52"/>
      <c r="F106" s="52">
        <v>1</v>
      </c>
      <c r="G106" s="52">
        <v>1</v>
      </c>
      <c r="H106" s="76"/>
      <c r="I106" s="142" t="s">
        <v>1061</v>
      </c>
      <c r="J106" s="60">
        <v>2000</v>
      </c>
      <c r="K106" s="60">
        <v>2000</v>
      </c>
      <c r="L106" s="71"/>
      <c r="M106" s="71"/>
      <c r="N106" s="71"/>
      <c r="O106" s="71"/>
      <c r="P106" s="71"/>
      <c r="Q106" s="71"/>
      <c r="R106" s="71"/>
      <c r="S106" s="71"/>
      <c r="T106" s="71"/>
      <c r="U106" s="71"/>
      <c r="V106" s="71"/>
      <c r="W106" s="63">
        <f>X106</f>
        <v>0</v>
      </c>
      <c r="X106" s="63">
        <f>Z106</f>
        <v>0</v>
      </c>
      <c r="Y106" s="60">
        <v>2000</v>
      </c>
      <c r="Z106" s="63">
        <f>L106+R106</f>
        <v>0</v>
      </c>
      <c r="AA106" s="326">
        <v>1950</v>
      </c>
      <c r="AB106" s="63">
        <f>AC106+AD106</f>
        <v>1000</v>
      </c>
      <c r="AC106" s="63">
        <v>1000</v>
      </c>
      <c r="AD106" s="63"/>
      <c r="AE106" s="63"/>
      <c r="AF106" s="63"/>
      <c r="AH106" s="328">
        <f>98%*Y106</f>
        <v>1960</v>
      </c>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5"/>
    </row>
    <row r="107" spans="2:87" s="66" customFormat="1" ht="46.5" customHeight="1" x14ac:dyDescent="0.25">
      <c r="B107" s="135">
        <v>1</v>
      </c>
      <c r="C107" s="58" t="s">
        <v>369</v>
      </c>
      <c r="D107" s="52"/>
      <c r="E107" s="52">
        <v>1</v>
      </c>
      <c r="F107" s="52"/>
      <c r="G107" s="52"/>
      <c r="H107" s="58"/>
      <c r="I107" s="52" t="s">
        <v>370</v>
      </c>
      <c r="J107" s="60">
        <v>40671</v>
      </c>
      <c r="K107" s="60">
        <v>27702</v>
      </c>
      <c r="L107" s="74">
        <v>19391</v>
      </c>
      <c r="M107" s="63">
        <f>L107-O107</f>
        <v>18962.338</v>
      </c>
      <c r="N107" s="63">
        <f>O107+P107</f>
        <v>19391</v>
      </c>
      <c r="O107" s="74">
        <f>428.662</f>
        <v>428.66199999999998</v>
      </c>
      <c r="P107" s="63">
        <v>18962.338</v>
      </c>
      <c r="Q107" s="74"/>
      <c r="R107" s="74"/>
      <c r="S107" s="74"/>
      <c r="T107" s="74"/>
      <c r="U107" s="74"/>
      <c r="V107" s="74"/>
      <c r="W107" s="63">
        <f>X107</f>
        <v>19391</v>
      </c>
      <c r="X107" s="63">
        <f>Z107</f>
        <v>19391</v>
      </c>
      <c r="Y107" s="60">
        <v>31702</v>
      </c>
      <c r="Z107" s="63">
        <f>L107+R107</f>
        <v>19391</v>
      </c>
      <c r="AA107" s="63">
        <f>Y107-Z107</f>
        <v>12311</v>
      </c>
      <c r="AB107" s="63">
        <f t="shared" ref="AB107:AB114" si="34">AC107</f>
        <v>12311</v>
      </c>
      <c r="AC107" s="63">
        <v>12311</v>
      </c>
      <c r="AD107" s="63"/>
      <c r="AE107" s="63"/>
      <c r="AF107" s="63"/>
      <c r="AH107" s="102"/>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5"/>
    </row>
    <row r="108" spans="2:87" s="66" customFormat="1" ht="50.25" customHeight="1" x14ac:dyDescent="0.25">
      <c r="B108" s="135">
        <v>2</v>
      </c>
      <c r="C108" s="58" t="s">
        <v>371</v>
      </c>
      <c r="D108" s="52"/>
      <c r="E108" s="52">
        <v>1</v>
      </c>
      <c r="F108" s="52"/>
      <c r="G108" s="52"/>
      <c r="H108" s="58"/>
      <c r="I108" s="52" t="s">
        <v>372</v>
      </c>
      <c r="J108" s="60">
        <v>16000</v>
      </c>
      <c r="K108" s="60">
        <v>16000</v>
      </c>
      <c r="L108" s="74">
        <v>14000</v>
      </c>
      <c r="M108" s="63">
        <f>L108-O108</f>
        <v>14000</v>
      </c>
      <c r="N108" s="63">
        <f>O108+P108</f>
        <v>14000</v>
      </c>
      <c r="O108" s="71"/>
      <c r="P108" s="63">
        <v>14000</v>
      </c>
      <c r="Q108" s="74"/>
      <c r="R108" s="74"/>
      <c r="S108" s="74"/>
      <c r="T108" s="74"/>
      <c r="U108" s="74"/>
      <c r="V108" s="74"/>
      <c r="W108" s="63">
        <f>X108</f>
        <v>14000</v>
      </c>
      <c r="X108" s="63">
        <f>Z108</f>
        <v>14000</v>
      </c>
      <c r="Y108" s="60">
        <v>16000</v>
      </c>
      <c r="Z108" s="63">
        <f>L108+R108</f>
        <v>14000</v>
      </c>
      <c r="AA108" s="63">
        <f>Y108-Z108</f>
        <v>2000</v>
      </c>
      <c r="AB108" s="63">
        <f t="shared" si="34"/>
        <v>2000</v>
      </c>
      <c r="AC108" s="63">
        <v>2000</v>
      </c>
      <c r="AD108" s="63"/>
      <c r="AE108" s="63"/>
      <c r="AF108" s="63"/>
      <c r="AG108" s="77"/>
      <c r="AH108" s="102"/>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5"/>
    </row>
    <row r="109" spans="2:87" s="66" customFormat="1" ht="51.75" customHeight="1" x14ac:dyDescent="0.25">
      <c r="B109" s="69" t="s">
        <v>194</v>
      </c>
      <c r="C109" s="76" t="s">
        <v>373</v>
      </c>
      <c r="D109" s="52"/>
      <c r="E109" s="52">
        <v>1</v>
      </c>
      <c r="F109" s="52"/>
      <c r="G109" s="52"/>
      <c r="H109" s="76"/>
      <c r="I109" s="146" t="s">
        <v>374</v>
      </c>
      <c r="J109" s="60">
        <v>6536</v>
      </c>
      <c r="K109" s="60">
        <v>6536</v>
      </c>
      <c r="L109" s="71"/>
      <c r="M109" s="71"/>
      <c r="N109" s="71"/>
      <c r="O109" s="71"/>
      <c r="P109" s="71"/>
      <c r="Q109" s="147">
        <v>5000</v>
      </c>
      <c r="R109" s="147">
        <v>5000</v>
      </c>
      <c r="S109" s="128">
        <v>1419.636</v>
      </c>
      <c r="T109" s="128">
        <v>1419.636</v>
      </c>
      <c r="U109" s="147">
        <v>5000</v>
      </c>
      <c r="V109" s="147">
        <v>5000</v>
      </c>
      <c r="W109" s="63">
        <f t="shared" ref="W109:W131" si="35">X109</f>
        <v>5000</v>
      </c>
      <c r="X109" s="63">
        <f t="shared" ref="X109:X114" si="36">Z109</f>
        <v>5000</v>
      </c>
      <c r="Y109" s="60">
        <v>6536</v>
      </c>
      <c r="Z109" s="63">
        <f t="shared" ref="Z109:Z114" si="37">L109+R109</f>
        <v>5000</v>
      </c>
      <c r="AA109" s="63">
        <f>Y109-Z109</f>
        <v>1536</v>
      </c>
      <c r="AB109" s="63">
        <f t="shared" si="34"/>
        <v>1536</v>
      </c>
      <c r="AC109" s="63">
        <v>1536</v>
      </c>
      <c r="AD109" s="63"/>
      <c r="AE109" s="63"/>
      <c r="AF109" s="63"/>
      <c r="AH109" s="102"/>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5"/>
    </row>
    <row r="110" spans="2:87" s="66" customFormat="1" ht="45" customHeight="1" x14ac:dyDescent="0.25">
      <c r="B110" s="69" t="s">
        <v>184</v>
      </c>
      <c r="C110" s="72" t="s">
        <v>375</v>
      </c>
      <c r="D110" s="52"/>
      <c r="E110" s="52">
        <v>1</v>
      </c>
      <c r="F110" s="52"/>
      <c r="G110" s="52"/>
      <c r="H110" s="72"/>
      <c r="I110" s="283" t="s">
        <v>376</v>
      </c>
      <c r="J110" s="60">
        <v>14900</v>
      </c>
      <c r="K110" s="60">
        <v>14900</v>
      </c>
      <c r="L110" s="71"/>
      <c r="M110" s="71"/>
      <c r="N110" s="71"/>
      <c r="O110" s="71"/>
      <c r="P110" s="71"/>
      <c r="Q110" s="147">
        <v>14579</v>
      </c>
      <c r="R110" s="147">
        <v>14579</v>
      </c>
      <c r="S110" s="147">
        <v>5520.05</v>
      </c>
      <c r="T110" s="147">
        <v>5520.05</v>
      </c>
      <c r="U110" s="147">
        <v>14824</v>
      </c>
      <c r="V110" s="147">
        <v>14824</v>
      </c>
      <c r="W110" s="63">
        <f t="shared" si="35"/>
        <v>14579</v>
      </c>
      <c r="X110" s="63">
        <f t="shared" si="36"/>
        <v>14579</v>
      </c>
      <c r="Y110" s="60">
        <v>14900</v>
      </c>
      <c r="Z110" s="63">
        <f t="shared" si="37"/>
        <v>14579</v>
      </c>
      <c r="AA110" s="63">
        <v>302</v>
      </c>
      <c r="AB110" s="63">
        <f t="shared" si="34"/>
        <v>302</v>
      </c>
      <c r="AC110" s="63">
        <v>302</v>
      </c>
      <c r="AD110" s="63"/>
      <c r="AE110" s="63"/>
      <c r="AF110" s="63"/>
      <c r="AH110" s="102"/>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5"/>
    </row>
    <row r="111" spans="2:87" s="66" customFormat="1" ht="49.5" customHeight="1" x14ac:dyDescent="0.25">
      <c r="B111" s="69" t="s">
        <v>226</v>
      </c>
      <c r="C111" s="72" t="s">
        <v>377</v>
      </c>
      <c r="D111" s="52"/>
      <c r="E111" s="52">
        <v>1</v>
      </c>
      <c r="F111" s="52"/>
      <c r="G111" s="52"/>
      <c r="H111" s="72"/>
      <c r="I111" s="283" t="s">
        <v>378</v>
      </c>
      <c r="J111" s="60">
        <v>8000</v>
      </c>
      <c r="K111" s="60">
        <v>8000</v>
      </c>
      <c r="L111" s="71"/>
      <c r="M111" s="71"/>
      <c r="N111" s="71"/>
      <c r="O111" s="71"/>
      <c r="P111" s="71"/>
      <c r="Q111" s="147">
        <v>7965</v>
      </c>
      <c r="R111" s="147">
        <v>7965</v>
      </c>
      <c r="S111" s="147">
        <v>4137.2629999999999</v>
      </c>
      <c r="T111" s="147">
        <v>4137.2629999999999</v>
      </c>
      <c r="U111" s="147">
        <v>7965</v>
      </c>
      <c r="V111" s="147">
        <v>7965</v>
      </c>
      <c r="W111" s="63">
        <f t="shared" si="35"/>
        <v>7965</v>
      </c>
      <c r="X111" s="63">
        <f t="shared" si="36"/>
        <v>7965</v>
      </c>
      <c r="Y111" s="60">
        <v>8000</v>
      </c>
      <c r="Z111" s="63">
        <f t="shared" si="37"/>
        <v>7965</v>
      </c>
      <c r="AA111" s="63">
        <v>30</v>
      </c>
      <c r="AB111" s="63">
        <f t="shared" si="34"/>
        <v>30</v>
      </c>
      <c r="AC111" s="63">
        <v>30</v>
      </c>
      <c r="AD111" s="63"/>
      <c r="AE111" s="63"/>
      <c r="AF111" s="63"/>
      <c r="AH111" s="102"/>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4"/>
      <c r="CI111" s="65"/>
    </row>
    <row r="112" spans="2:87" s="66" customFormat="1" ht="50.25" customHeight="1" x14ac:dyDescent="0.25">
      <c r="B112" s="69" t="s">
        <v>229</v>
      </c>
      <c r="C112" s="72" t="s">
        <v>379</v>
      </c>
      <c r="D112" s="52"/>
      <c r="E112" s="52">
        <v>1</v>
      </c>
      <c r="F112" s="52"/>
      <c r="G112" s="52"/>
      <c r="H112" s="72"/>
      <c r="I112" s="283" t="s">
        <v>380</v>
      </c>
      <c r="J112" s="60">
        <v>14000</v>
      </c>
      <c r="K112" s="60">
        <v>14000</v>
      </c>
      <c r="L112" s="71"/>
      <c r="M112" s="71"/>
      <c r="N112" s="71"/>
      <c r="O112" s="71"/>
      <c r="P112" s="71"/>
      <c r="Q112" s="147">
        <v>12112</v>
      </c>
      <c r="R112" s="147">
        <v>12112</v>
      </c>
      <c r="S112" s="147">
        <v>4785.0950000000003</v>
      </c>
      <c r="T112" s="147">
        <v>4785.0950000000003</v>
      </c>
      <c r="U112" s="147">
        <v>12112</v>
      </c>
      <c r="V112" s="147">
        <v>12112</v>
      </c>
      <c r="W112" s="63">
        <f t="shared" si="35"/>
        <v>12112</v>
      </c>
      <c r="X112" s="63">
        <f t="shared" si="36"/>
        <v>12112</v>
      </c>
      <c r="Y112" s="60">
        <v>14000</v>
      </c>
      <c r="Z112" s="63">
        <f t="shared" si="37"/>
        <v>12112</v>
      </c>
      <c r="AA112" s="63">
        <v>1867</v>
      </c>
      <c r="AB112" s="63">
        <f t="shared" si="34"/>
        <v>1867</v>
      </c>
      <c r="AC112" s="63">
        <v>1867</v>
      </c>
      <c r="AD112" s="63"/>
      <c r="AE112" s="63"/>
      <c r="AF112" s="63"/>
      <c r="AH112" s="102"/>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c r="BX112" s="64"/>
      <c r="BY112" s="64"/>
      <c r="BZ112" s="64"/>
      <c r="CA112" s="64"/>
      <c r="CB112" s="64"/>
      <c r="CC112" s="64"/>
      <c r="CD112" s="64"/>
      <c r="CE112" s="64"/>
      <c r="CF112" s="64"/>
      <c r="CG112" s="64"/>
      <c r="CH112" s="64"/>
      <c r="CI112" s="65"/>
    </row>
    <row r="113" spans="2:234" s="66" customFormat="1" ht="45" customHeight="1" x14ac:dyDescent="0.25">
      <c r="B113" s="69" t="s">
        <v>232</v>
      </c>
      <c r="C113" s="148" t="s">
        <v>381</v>
      </c>
      <c r="D113" s="52"/>
      <c r="E113" s="52">
        <v>1</v>
      </c>
      <c r="F113" s="52"/>
      <c r="G113" s="52"/>
      <c r="H113" s="148"/>
      <c r="I113" s="67" t="s">
        <v>382</v>
      </c>
      <c r="J113" s="60">
        <f>K113</f>
        <v>4400</v>
      </c>
      <c r="K113" s="60">
        <v>4400</v>
      </c>
      <c r="L113" s="71"/>
      <c r="M113" s="71"/>
      <c r="N113" s="71"/>
      <c r="O113" s="71"/>
      <c r="P113" s="71"/>
      <c r="Q113" s="71">
        <v>1500</v>
      </c>
      <c r="R113" s="149">
        <v>1500</v>
      </c>
      <c r="S113" s="71"/>
      <c r="T113" s="71"/>
      <c r="U113" s="71">
        <v>1500</v>
      </c>
      <c r="V113" s="71">
        <v>1500</v>
      </c>
      <c r="W113" s="63">
        <f t="shared" si="35"/>
        <v>1500</v>
      </c>
      <c r="X113" s="63">
        <f t="shared" si="36"/>
        <v>1500</v>
      </c>
      <c r="Y113" s="60">
        <v>4400</v>
      </c>
      <c r="Z113" s="63">
        <f t="shared" si="37"/>
        <v>1500</v>
      </c>
      <c r="AA113" s="63">
        <f>Y113-Z113</f>
        <v>2900</v>
      </c>
      <c r="AB113" s="63">
        <f t="shared" si="34"/>
        <v>2900</v>
      </c>
      <c r="AC113" s="63">
        <v>2900</v>
      </c>
      <c r="AD113" s="63"/>
      <c r="AE113" s="63"/>
      <c r="AF113" s="63"/>
      <c r="AG113" s="150"/>
      <c r="AH113" s="102"/>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c r="BX113" s="64"/>
      <c r="BY113" s="64"/>
      <c r="BZ113" s="64"/>
      <c r="CA113" s="64"/>
      <c r="CB113" s="64"/>
      <c r="CC113" s="64"/>
      <c r="CD113" s="64"/>
      <c r="CE113" s="64"/>
      <c r="CF113" s="64"/>
      <c r="CG113" s="64"/>
      <c r="CH113" s="64"/>
      <c r="CI113" s="65"/>
    </row>
    <row r="114" spans="2:234" s="66" customFormat="1" ht="57.75" customHeight="1" x14ac:dyDescent="0.25">
      <c r="B114" s="69" t="s">
        <v>235</v>
      </c>
      <c r="C114" s="148" t="s">
        <v>383</v>
      </c>
      <c r="D114" s="52"/>
      <c r="E114" s="52">
        <v>1</v>
      </c>
      <c r="F114" s="52"/>
      <c r="G114" s="52"/>
      <c r="H114" s="148"/>
      <c r="I114" s="67" t="s">
        <v>384</v>
      </c>
      <c r="J114" s="60">
        <f>K114</f>
        <v>2176</v>
      </c>
      <c r="K114" s="60">
        <v>2176</v>
      </c>
      <c r="L114" s="71"/>
      <c r="M114" s="71"/>
      <c r="N114" s="71"/>
      <c r="O114" s="71"/>
      <c r="P114" s="71"/>
      <c r="Q114" s="71">
        <v>1468</v>
      </c>
      <c r="R114" s="149">
        <v>1468</v>
      </c>
      <c r="S114" s="71"/>
      <c r="T114" s="71"/>
      <c r="U114" s="71">
        <v>1468</v>
      </c>
      <c r="V114" s="71">
        <v>1468</v>
      </c>
      <c r="W114" s="63">
        <f t="shared" si="35"/>
        <v>1468</v>
      </c>
      <c r="X114" s="63">
        <f t="shared" si="36"/>
        <v>1468</v>
      </c>
      <c r="Y114" s="60">
        <v>2176</v>
      </c>
      <c r="Z114" s="63">
        <f t="shared" si="37"/>
        <v>1468</v>
      </c>
      <c r="AA114" s="63">
        <f>Y114-Z114</f>
        <v>708</v>
      </c>
      <c r="AB114" s="63">
        <f t="shared" si="34"/>
        <v>708</v>
      </c>
      <c r="AC114" s="63">
        <v>708</v>
      </c>
      <c r="AD114" s="63"/>
      <c r="AE114" s="63"/>
      <c r="AF114" s="63"/>
      <c r="AG114" s="150"/>
      <c r="AH114" s="102"/>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5"/>
    </row>
    <row r="115" spans="2:234" s="66" customFormat="1" ht="58.5" customHeight="1" x14ac:dyDescent="0.25">
      <c r="B115" s="69" t="s">
        <v>194</v>
      </c>
      <c r="C115" s="72" t="s">
        <v>385</v>
      </c>
      <c r="D115" s="52"/>
      <c r="E115" s="52"/>
      <c r="F115" s="52">
        <v>1</v>
      </c>
      <c r="G115" s="52">
        <v>1</v>
      </c>
      <c r="H115" s="72"/>
      <c r="I115" s="207" t="s">
        <v>1062</v>
      </c>
      <c r="J115" s="60">
        <v>4790</v>
      </c>
      <c r="K115" s="60">
        <v>4790</v>
      </c>
      <c r="L115" s="71"/>
      <c r="M115" s="71"/>
      <c r="N115" s="71"/>
      <c r="O115" s="71"/>
      <c r="P115" s="71"/>
      <c r="Q115" s="71"/>
      <c r="R115" s="71"/>
      <c r="S115" s="71"/>
      <c r="T115" s="71"/>
      <c r="U115" s="71"/>
      <c r="V115" s="71"/>
      <c r="W115" s="63">
        <f t="shared" si="35"/>
        <v>0</v>
      </c>
      <c r="X115" s="63">
        <f t="shared" ref="X115:X131" si="38">Z115</f>
        <v>0</v>
      </c>
      <c r="Y115" s="60">
        <v>4790</v>
      </c>
      <c r="Z115" s="63">
        <f t="shared" ref="Z115:Z127" si="39">L115+R115</f>
        <v>0</v>
      </c>
      <c r="AA115" s="63">
        <v>2000</v>
      </c>
      <c r="AB115" s="63">
        <f>AC115+AD115</f>
        <v>2000</v>
      </c>
      <c r="AC115" s="63">
        <v>2000</v>
      </c>
      <c r="AD115" s="63"/>
      <c r="AE115" s="63"/>
      <c r="AF115" s="63"/>
      <c r="AH115" s="102"/>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4"/>
      <c r="CI115" s="65"/>
    </row>
    <row r="116" spans="2:234" s="66" customFormat="1" ht="54.75" customHeight="1" x14ac:dyDescent="0.25">
      <c r="B116" s="69" t="s">
        <v>184</v>
      </c>
      <c r="C116" s="76" t="s">
        <v>386</v>
      </c>
      <c r="D116" s="52"/>
      <c r="E116" s="52"/>
      <c r="F116" s="52">
        <v>1</v>
      </c>
      <c r="G116" s="52">
        <v>1</v>
      </c>
      <c r="H116" s="76"/>
      <c r="I116" s="142" t="s">
        <v>1065</v>
      </c>
      <c r="J116" s="60">
        <v>6360</v>
      </c>
      <c r="K116" s="60">
        <v>6360</v>
      </c>
      <c r="L116" s="71"/>
      <c r="M116" s="71"/>
      <c r="N116" s="71"/>
      <c r="O116" s="71"/>
      <c r="P116" s="71"/>
      <c r="Q116" s="71"/>
      <c r="R116" s="71"/>
      <c r="S116" s="71"/>
      <c r="T116" s="71"/>
      <c r="U116" s="71"/>
      <c r="V116" s="71"/>
      <c r="W116" s="63">
        <f t="shared" si="35"/>
        <v>0</v>
      </c>
      <c r="X116" s="63">
        <f t="shared" si="38"/>
        <v>0</v>
      </c>
      <c r="Y116" s="60">
        <v>6360</v>
      </c>
      <c r="Z116" s="63">
        <f t="shared" si="39"/>
        <v>0</v>
      </c>
      <c r="AA116" s="63">
        <v>2000</v>
      </c>
      <c r="AB116" s="63">
        <f t="shared" ref="AB116:AB131" si="40">AC116+AD116</f>
        <v>2000</v>
      </c>
      <c r="AC116" s="63">
        <v>2000</v>
      </c>
      <c r="AD116" s="63"/>
      <c r="AE116" s="63"/>
      <c r="AF116" s="63"/>
      <c r="AH116" s="102"/>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4"/>
      <c r="CI116" s="65"/>
    </row>
    <row r="117" spans="2:234" s="66" customFormat="1" ht="60.75" customHeight="1" x14ac:dyDescent="0.25">
      <c r="B117" s="69" t="s">
        <v>226</v>
      </c>
      <c r="C117" s="76" t="s">
        <v>387</v>
      </c>
      <c r="D117" s="52"/>
      <c r="E117" s="52"/>
      <c r="F117" s="52">
        <v>1</v>
      </c>
      <c r="G117" s="52">
        <v>1</v>
      </c>
      <c r="H117" s="76"/>
      <c r="I117" s="142" t="s">
        <v>1066</v>
      </c>
      <c r="J117" s="60">
        <v>5670</v>
      </c>
      <c r="K117" s="60">
        <v>5670</v>
      </c>
      <c r="L117" s="71"/>
      <c r="M117" s="71"/>
      <c r="N117" s="71"/>
      <c r="O117" s="71"/>
      <c r="P117" s="71"/>
      <c r="Q117" s="71"/>
      <c r="R117" s="71"/>
      <c r="S117" s="71"/>
      <c r="T117" s="71"/>
      <c r="U117" s="71"/>
      <c r="V117" s="71"/>
      <c r="W117" s="63">
        <f t="shared" si="35"/>
        <v>0</v>
      </c>
      <c r="X117" s="63">
        <f t="shared" si="38"/>
        <v>0</v>
      </c>
      <c r="Y117" s="60">
        <v>5670</v>
      </c>
      <c r="Z117" s="63">
        <f t="shared" si="39"/>
        <v>0</v>
      </c>
      <c r="AA117" s="63">
        <v>2500</v>
      </c>
      <c r="AB117" s="63">
        <f t="shared" si="40"/>
        <v>2500</v>
      </c>
      <c r="AC117" s="63">
        <v>2500</v>
      </c>
      <c r="AD117" s="63"/>
      <c r="AE117" s="63"/>
      <c r="AF117" s="63"/>
      <c r="AH117" s="102"/>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64"/>
      <c r="CD117" s="64"/>
      <c r="CE117" s="64"/>
      <c r="CF117" s="64"/>
      <c r="CG117" s="64"/>
      <c r="CH117" s="64"/>
      <c r="CI117" s="65"/>
    </row>
    <row r="118" spans="2:234" s="66" customFormat="1" ht="66" customHeight="1" x14ac:dyDescent="0.25">
      <c r="B118" s="69" t="s">
        <v>229</v>
      </c>
      <c r="C118" s="76" t="s">
        <v>388</v>
      </c>
      <c r="D118" s="52"/>
      <c r="E118" s="52"/>
      <c r="F118" s="52">
        <v>1</v>
      </c>
      <c r="G118" s="52">
        <v>1</v>
      </c>
      <c r="H118" s="76"/>
      <c r="I118" s="142" t="s">
        <v>1067</v>
      </c>
      <c r="J118" s="60">
        <v>5545</v>
      </c>
      <c r="K118" s="60">
        <v>5545</v>
      </c>
      <c r="L118" s="71"/>
      <c r="M118" s="71"/>
      <c r="N118" s="71"/>
      <c r="O118" s="71"/>
      <c r="P118" s="71"/>
      <c r="Q118" s="71"/>
      <c r="R118" s="71"/>
      <c r="S118" s="71"/>
      <c r="T118" s="71"/>
      <c r="U118" s="71"/>
      <c r="V118" s="71"/>
      <c r="W118" s="63">
        <f t="shared" si="35"/>
        <v>0</v>
      </c>
      <c r="X118" s="63">
        <f t="shared" si="38"/>
        <v>0</v>
      </c>
      <c r="Y118" s="60">
        <v>5545</v>
      </c>
      <c r="Z118" s="63">
        <f t="shared" si="39"/>
        <v>0</v>
      </c>
      <c r="AA118" s="63">
        <v>2000</v>
      </c>
      <c r="AB118" s="63">
        <f t="shared" si="40"/>
        <v>2000</v>
      </c>
      <c r="AC118" s="63">
        <v>2000</v>
      </c>
      <c r="AD118" s="63"/>
      <c r="AE118" s="63"/>
      <c r="AF118" s="63"/>
      <c r="AH118" s="102"/>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4"/>
      <c r="BU118" s="64"/>
      <c r="BV118" s="64"/>
      <c r="BW118" s="64"/>
      <c r="BX118" s="64"/>
      <c r="BY118" s="64"/>
      <c r="BZ118" s="64"/>
      <c r="CA118" s="64"/>
      <c r="CB118" s="64"/>
      <c r="CC118" s="64"/>
      <c r="CD118" s="64"/>
      <c r="CE118" s="64"/>
      <c r="CF118" s="64"/>
      <c r="CG118" s="64"/>
      <c r="CH118" s="64"/>
      <c r="CI118" s="65"/>
    </row>
    <row r="119" spans="2:234" s="66" customFormat="1" ht="67.5" customHeight="1" x14ac:dyDescent="0.25">
      <c r="B119" s="69" t="s">
        <v>232</v>
      </c>
      <c r="C119" s="76" t="s">
        <v>389</v>
      </c>
      <c r="D119" s="52"/>
      <c r="E119" s="52"/>
      <c r="F119" s="52">
        <v>1</v>
      </c>
      <c r="G119" s="52">
        <v>1</v>
      </c>
      <c r="H119" s="76"/>
      <c r="I119" s="142" t="s">
        <v>1068</v>
      </c>
      <c r="J119" s="60">
        <v>4860</v>
      </c>
      <c r="K119" s="60">
        <v>4860</v>
      </c>
      <c r="L119" s="71"/>
      <c r="M119" s="71"/>
      <c r="N119" s="71"/>
      <c r="O119" s="71"/>
      <c r="P119" s="71"/>
      <c r="Q119" s="71"/>
      <c r="R119" s="71"/>
      <c r="S119" s="71"/>
      <c r="T119" s="71"/>
      <c r="U119" s="71"/>
      <c r="V119" s="71"/>
      <c r="W119" s="63">
        <f t="shared" si="35"/>
        <v>0</v>
      </c>
      <c r="X119" s="63">
        <f t="shared" si="38"/>
        <v>0</v>
      </c>
      <c r="Y119" s="60">
        <v>4860</v>
      </c>
      <c r="Z119" s="63">
        <f t="shared" si="39"/>
        <v>0</v>
      </c>
      <c r="AA119" s="63">
        <v>1500</v>
      </c>
      <c r="AB119" s="63">
        <f t="shared" si="40"/>
        <v>1500</v>
      </c>
      <c r="AC119" s="63">
        <v>1500</v>
      </c>
      <c r="AD119" s="63"/>
      <c r="AE119" s="63"/>
      <c r="AF119" s="63"/>
      <c r="AH119" s="102"/>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c r="BS119" s="64"/>
      <c r="BT119" s="64"/>
      <c r="BU119" s="64"/>
      <c r="BV119" s="64"/>
      <c r="BW119" s="64"/>
      <c r="BX119" s="64"/>
      <c r="BY119" s="64"/>
      <c r="BZ119" s="64"/>
      <c r="CA119" s="64"/>
      <c r="CB119" s="64"/>
      <c r="CC119" s="64"/>
      <c r="CD119" s="64"/>
      <c r="CE119" s="64"/>
      <c r="CF119" s="64"/>
      <c r="CG119" s="64"/>
      <c r="CH119" s="64"/>
      <c r="CI119" s="65"/>
    </row>
    <row r="120" spans="2:234" s="66" customFormat="1" ht="63" customHeight="1" x14ac:dyDescent="0.25">
      <c r="B120" s="69" t="s">
        <v>235</v>
      </c>
      <c r="C120" s="76" t="s">
        <v>390</v>
      </c>
      <c r="D120" s="52"/>
      <c r="E120" s="52"/>
      <c r="F120" s="52">
        <v>1</v>
      </c>
      <c r="G120" s="52">
        <v>1</v>
      </c>
      <c r="H120" s="76"/>
      <c r="I120" s="207" t="s">
        <v>1063</v>
      </c>
      <c r="J120" s="60">
        <v>1619</v>
      </c>
      <c r="K120" s="60">
        <v>1619</v>
      </c>
      <c r="L120" s="71"/>
      <c r="M120" s="71"/>
      <c r="N120" s="71"/>
      <c r="O120" s="71"/>
      <c r="P120" s="71"/>
      <c r="Q120" s="71"/>
      <c r="R120" s="71"/>
      <c r="S120" s="71"/>
      <c r="T120" s="71"/>
      <c r="U120" s="71"/>
      <c r="V120" s="71"/>
      <c r="W120" s="63">
        <f t="shared" si="35"/>
        <v>0</v>
      </c>
      <c r="X120" s="63">
        <f t="shared" si="38"/>
        <v>0</v>
      </c>
      <c r="Y120" s="60">
        <v>1619</v>
      </c>
      <c r="Z120" s="63">
        <f t="shared" si="39"/>
        <v>0</v>
      </c>
      <c r="AA120" s="63">
        <v>1000</v>
      </c>
      <c r="AB120" s="63">
        <f t="shared" si="40"/>
        <v>1000</v>
      </c>
      <c r="AC120" s="63">
        <v>1000</v>
      </c>
      <c r="AD120" s="63"/>
      <c r="AE120" s="63"/>
      <c r="AF120" s="63"/>
      <c r="AH120" s="102"/>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64"/>
      <c r="BV120" s="64"/>
      <c r="BW120" s="64"/>
      <c r="BX120" s="64"/>
      <c r="BY120" s="64"/>
      <c r="BZ120" s="64"/>
      <c r="CA120" s="64"/>
      <c r="CB120" s="64"/>
      <c r="CC120" s="64"/>
      <c r="CD120" s="64"/>
      <c r="CE120" s="64"/>
      <c r="CF120" s="64"/>
      <c r="CG120" s="64"/>
      <c r="CH120" s="64"/>
      <c r="CI120" s="65"/>
    </row>
    <row r="121" spans="2:234" s="66" customFormat="1" ht="48" customHeight="1" x14ac:dyDescent="0.25">
      <c r="B121" s="69" t="s">
        <v>238</v>
      </c>
      <c r="C121" s="72" t="s">
        <v>391</v>
      </c>
      <c r="D121" s="52"/>
      <c r="E121" s="52"/>
      <c r="F121" s="52">
        <v>1</v>
      </c>
      <c r="G121" s="52">
        <v>1</v>
      </c>
      <c r="H121" s="72"/>
      <c r="I121" s="142" t="s">
        <v>1161</v>
      </c>
      <c r="J121" s="60">
        <v>5000</v>
      </c>
      <c r="K121" s="60">
        <v>5000</v>
      </c>
      <c r="L121" s="71"/>
      <c r="M121" s="71"/>
      <c r="N121" s="71"/>
      <c r="O121" s="71"/>
      <c r="P121" s="71"/>
      <c r="Q121" s="71"/>
      <c r="R121" s="71"/>
      <c r="S121" s="71"/>
      <c r="T121" s="71"/>
      <c r="U121" s="71"/>
      <c r="V121" s="71"/>
      <c r="W121" s="63">
        <f t="shared" si="35"/>
        <v>0</v>
      </c>
      <c r="X121" s="63">
        <f t="shared" si="38"/>
        <v>0</v>
      </c>
      <c r="Y121" s="60">
        <v>5000</v>
      </c>
      <c r="Z121" s="63">
        <f t="shared" si="39"/>
        <v>0</v>
      </c>
      <c r="AA121" s="63">
        <v>2500</v>
      </c>
      <c r="AB121" s="63">
        <f t="shared" si="40"/>
        <v>2500</v>
      </c>
      <c r="AC121" s="63">
        <v>2500</v>
      </c>
      <c r="AD121" s="63"/>
      <c r="AE121" s="63"/>
      <c r="AF121" s="63"/>
      <c r="AH121" s="102"/>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5"/>
    </row>
    <row r="122" spans="2:234" s="158" customFormat="1" ht="60.75" customHeight="1" x14ac:dyDescent="0.25">
      <c r="B122" s="69" t="s">
        <v>241</v>
      </c>
      <c r="C122" s="76" t="s">
        <v>392</v>
      </c>
      <c r="D122" s="52"/>
      <c r="E122" s="52"/>
      <c r="F122" s="52">
        <v>1</v>
      </c>
      <c r="G122" s="52">
        <v>1</v>
      </c>
      <c r="H122" s="76"/>
      <c r="I122" s="52" t="s">
        <v>1069</v>
      </c>
      <c r="J122" s="60">
        <v>9585</v>
      </c>
      <c r="K122" s="60">
        <v>9585</v>
      </c>
      <c r="L122" s="77"/>
      <c r="M122" s="77"/>
      <c r="N122" s="77"/>
      <c r="O122" s="77"/>
      <c r="P122" s="77"/>
      <c r="Q122" s="77"/>
      <c r="R122" s="77"/>
      <c r="S122" s="77"/>
      <c r="T122" s="77"/>
      <c r="U122" s="77"/>
      <c r="V122" s="77"/>
      <c r="W122" s="63">
        <f t="shared" si="35"/>
        <v>0</v>
      </c>
      <c r="X122" s="63">
        <f t="shared" si="38"/>
        <v>0</v>
      </c>
      <c r="Y122" s="60">
        <v>9585</v>
      </c>
      <c r="Z122" s="63">
        <f t="shared" si="39"/>
        <v>0</v>
      </c>
      <c r="AA122" s="63">
        <v>3000</v>
      </c>
      <c r="AB122" s="63">
        <f t="shared" si="40"/>
        <v>3000</v>
      </c>
      <c r="AC122" s="63">
        <v>3000</v>
      </c>
      <c r="AD122" s="63"/>
      <c r="AE122" s="63"/>
      <c r="AF122" s="63"/>
      <c r="AH122" s="208"/>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c r="BI122" s="209"/>
      <c r="BJ122" s="209"/>
      <c r="BK122" s="209"/>
      <c r="BL122" s="209"/>
      <c r="BM122" s="209"/>
      <c r="BN122" s="209"/>
      <c r="BO122" s="209"/>
      <c r="BP122" s="209"/>
      <c r="BQ122" s="209"/>
      <c r="BR122" s="209"/>
      <c r="BS122" s="209"/>
      <c r="BT122" s="209"/>
      <c r="BU122" s="209"/>
      <c r="BV122" s="209"/>
      <c r="BW122" s="209"/>
      <c r="BX122" s="209"/>
      <c r="BY122" s="209"/>
      <c r="BZ122" s="209"/>
      <c r="CA122" s="209"/>
      <c r="CB122" s="209"/>
      <c r="CC122" s="209"/>
      <c r="CD122" s="209"/>
      <c r="CE122" s="209"/>
      <c r="CF122" s="209"/>
      <c r="CG122" s="209"/>
      <c r="CH122" s="209"/>
      <c r="CI122" s="210"/>
    </row>
    <row r="123" spans="2:234" s="66" customFormat="1" ht="69.75" customHeight="1" x14ac:dyDescent="0.25">
      <c r="B123" s="69" t="s">
        <v>266</v>
      </c>
      <c r="C123" s="76" t="s">
        <v>393</v>
      </c>
      <c r="D123" s="52"/>
      <c r="E123" s="52"/>
      <c r="F123" s="52">
        <v>1</v>
      </c>
      <c r="G123" s="52">
        <v>1</v>
      </c>
      <c r="H123" s="76"/>
      <c r="I123" s="52" t="s">
        <v>1070</v>
      </c>
      <c r="J123" s="60">
        <v>4675</v>
      </c>
      <c r="K123" s="60">
        <v>4675</v>
      </c>
      <c r="L123" s="71"/>
      <c r="M123" s="71"/>
      <c r="N123" s="71"/>
      <c r="O123" s="71"/>
      <c r="P123" s="71"/>
      <c r="Q123" s="71"/>
      <c r="R123" s="71"/>
      <c r="S123" s="71"/>
      <c r="T123" s="71"/>
      <c r="U123" s="71"/>
      <c r="V123" s="71"/>
      <c r="W123" s="63">
        <f t="shared" si="35"/>
        <v>0</v>
      </c>
      <c r="X123" s="63">
        <f t="shared" si="38"/>
        <v>0</v>
      </c>
      <c r="Y123" s="60">
        <v>4675</v>
      </c>
      <c r="Z123" s="63">
        <f t="shared" si="39"/>
        <v>0</v>
      </c>
      <c r="AA123" s="63">
        <v>1500</v>
      </c>
      <c r="AB123" s="63">
        <f t="shared" si="40"/>
        <v>1500</v>
      </c>
      <c r="AC123" s="63">
        <v>1500</v>
      </c>
      <c r="AD123" s="63"/>
      <c r="AE123" s="63"/>
      <c r="AF123" s="63"/>
      <c r="AH123" s="102"/>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5"/>
    </row>
    <row r="124" spans="2:234" s="66" customFormat="1" ht="72.75" customHeight="1" x14ac:dyDescent="0.25">
      <c r="B124" s="69" t="s">
        <v>268</v>
      </c>
      <c r="C124" s="76" t="s">
        <v>394</v>
      </c>
      <c r="D124" s="52"/>
      <c r="E124" s="52"/>
      <c r="F124" s="52">
        <v>1</v>
      </c>
      <c r="G124" s="52">
        <v>1</v>
      </c>
      <c r="H124" s="76"/>
      <c r="I124" s="52" t="s">
        <v>1071</v>
      </c>
      <c r="J124" s="60">
        <v>4180</v>
      </c>
      <c r="K124" s="60">
        <v>4180</v>
      </c>
      <c r="L124" s="71"/>
      <c r="M124" s="71"/>
      <c r="N124" s="71"/>
      <c r="O124" s="71"/>
      <c r="P124" s="71"/>
      <c r="Q124" s="71"/>
      <c r="R124" s="71"/>
      <c r="S124" s="71"/>
      <c r="T124" s="71"/>
      <c r="U124" s="71"/>
      <c r="V124" s="71"/>
      <c r="W124" s="63">
        <f t="shared" si="35"/>
        <v>0</v>
      </c>
      <c r="X124" s="63">
        <f t="shared" si="38"/>
        <v>0</v>
      </c>
      <c r="Y124" s="60">
        <v>4180</v>
      </c>
      <c r="Z124" s="63">
        <f t="shared" si="39"/>
        <v>0</v>
      </c>
      <c r="AA124" s="63">
        <v>1500</v>
      </c>
      <c r="AB124" s="63">
        <f t="shared" si="40"/>
        <v>1500</v>
      </c>
      <c r="AC124" s="63">
        <v>1500</v>
      </c>
      <c r="AD124" s="63"/>
      <c r="AE124" s="63"/>
      <c r="AF124" s="63"/>
      <c r="AH124" s="102"/>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5"/>
    </row>
    <row r="125" spans="2:234" s="66" customFormat="1" ht="54" customHeight="1" x14ac:dyDescent="0.25">
      <c r="B125" s="69" t="s">
        <v>270</v>
      </c>
      <c r="C125" s="76" t="s">
        <v>395</v>
      </c>
      <c r="D125" s="52"/>
      <c r="E125" s="52"/>
      <c r="F125" s="52">
        <v>1</v>
      </c>
      <c r="G125" s="52">
        <v>1</v>
      </c>
      <c r="H125" s="76"/>
      <c r="I125" s="142" t="s">
        <v>1072</v>
      </c>
      <c r="J125" s="60">
        <v>7425</v>
      </c>
      <c r="K125" s="60">
        <v>7425</v>
      </c>
      <c r="L125" s="71"/>
      <c r="M125" s="71"/>
      <c r="N125" s="71"/>
      <c r="O125" s="71"/>
      <c r="P125" s="71"/>
      <c r="Q125" s="71"/>
      <c r="R125" s="71"/>
      <c r="S125" s="71"/>
      <c r="T125" s="71"/>
      <c r="U125" s="71"/>
      <c r="V125" s="71"/>
      <c r="W125" s="63">
        <f t="shared" si="35"/>
        <v>0</v>
      </c>
      <c r="X125" s="63">
        <f t="shared" si="38"/>
        <v>0</v>
      </c>
      <c r="Y125" s="60">
        <v>7425</v>
      </c>
      <c r="Z125" s="63">
        <f t="shared" si="39"/>
        <v>0</v>
      </c>
      <c r="AA125" s="63">
        <v>3000</v>
      </c>
      <c r="AB125" s="63">
        <f t="shared" si="40"/>
        <v>3000</v>
      </c>
      <c r="AC125" s="63">
        <v>3000</v>
      </c>
      <c r="AD125" s="63"/>
      <c r="AE125" s="63"/>
      <c r="AF125" s="63"/>
      <c r="AH125" s="102"/>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5"/>
    </row>
    <row r="126" spans="2:234" s="66" customFormat="1" ht="72.75" customHeight="1" x14ac:dyDescent="0.25">
      <c r="B126" s="69" t="s">
        <v>272</v>
      </c>
      <c r="C126" s="76" t="s">
        <v>396</v>
      </c>
      <c r="D126" s="52"/>
      <c r="E126" s="52"/>
      <c r="F126" s="52">
        <v>1</v>
      </c>
      <c r="G126" s="52">
        <v>1</v>
      </c>
      <c r="H126" s="76"/>
      <c r="I126" s="52" t="s">
        <v>1073</v>
      </c>
      <c r="J126" s="60">
        <v>5546</v>
      </c>
      <c r="K126" s="60">
        <v>5546</v>
      </c>
      <c r="L126" s="71"/>
      <c r="M126" s="71"/>
      <c r="N126" s="71"/>
      <c r="O126" s="71"/>
      <c r="P126" s="71"/>
      <c r="Q126" s="71"/>
      <c r="R126" s="71"/>
      <c r="S126" s="71"/>
      <c r="T126" s="71"/>
      <c r="U126" s="71"/>
      <c r="V126" s="71"/>
      <c r="W126" s="63">
        <f t="shared" si="35"/>
        <v>0</v>
      </c>
      <c r="X126" s="63">
        <f t="shared" si="38"/>
        <v>0</v>
      </c>
      <c r="Y126" s="60">
        <v>5546</v>
      </c>
      <c r="Z126" s="63">
        <f t="shared" si="39"/>
        <v>0</v>
      </c>
      <c r="AA126" s="63">
        <v>1500</v>
      </c>
      <c r="AB126" s="63">
        <f t="shared" si="40"/>
        <v>1500</v>
      </c>
      <c r="AC126" s="63">
        <v>1500</v>
      </c>
      <c r="AD126" s="63"/>
      <c r="AE126" s="63"/>
      <c r="AF126" s="63"/>
      <c r="AH126" s="102"/>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64"/>
      <c r="CD126" s="64"/>
      <c r="CE126" s="64"/>
      <c r="CF126" s="64"/>
      <c r="CG126" s="64"/>
      <c r="CH126" s="64"/>
      <c r="CI126" s="65"/>
    </row>
    <row r="127" spans="2:234" s="66" customFormat="1" ht="59.25" customHeight="1" x14ac:dyDescent="0.25">
      <c r="B127" s="69" t="s">
        <v>274</v>
      </c>
      <c r="C127" s="76" t="s">
        <v>397</v>
      </c>
      <c r="D127" s="52"/>
      <c r="E127" s="52"/>
      <c r="F127" s="52">
        <v>1</v>
      </c>
      <c r="G127" s="52">
        <v>1</v>
      </c>
      <c r="H127" s="76"/>
      <c r="I127" s="185" t="s">
        <v>1064</v>
      </c>
      <c r="J127" s="60">
        <v>1900</v>
      </c>
      <c r="K127" s="60">
        <v>1900</v>
      </c>
      <c r="L127" s="71"/>
      <c r="M127" s="71"/>
      <c r="N127" s="71"/>
      <c r="O127" s="71"/>
      <c r="P127" s="71"/>
      <c r="Q127" s="71"/>
      <c r="R127" s="71"/>
      <c r="S127" s="71"/>
      <c r="T127" s="71"/>
      <c r="U127" s="71"/>
      <c r="V127" s="71"/>
      <c r="W127" s="63">
        <f t="shared" si="35"/>
        <v>0</v>
      </c>
      <c r="X127" s="63">
        <f t="shared" si="38"/>
        <v>0</v>
      </c>
      <c r="Y127" s="60">
        <v>1900</v>
      </c>
      <c r="Z127" s="63">
        <f t="shared" si="39"/>
        <v>0</v>
      </c>
      <c r="AA127" s="63">
        <v>1000</v>
      </c>
      <c r="AB127" s="63">
        <f t="shared" si="40"/>
        <v>1000</v>
      </c>
      <c r="AC127" s="63">
        <v>1000</v>
      </c>
      <c r="AD127" s="63"/>
      <c r="AE127" s="63"/>
      <c r="AF127" s="63"/>
      <c r="AH127" s="102"/>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c r="CH127" s="64"/>
      <c r="CI127" s="65"/>
    </row>
    <row r="128" spans="2:234" s="66" customFormat="1" ht="34.5" customHeight="1" x14ac:dyDescent="0.25">
      <c r="B128" s="69" t="s">
        <v>276</v>
      </c>
      <c r="C128" s="148" t="s">
        <v>398</v>
      </c>
      <c r="D128" s="52"/>
      <c r="E128" s="52"/>
      <c r="F128" s="52">
        <v>1</v>
      </c>
      <c r="G128" s="52">
        <v>1</v>
      </c>
      <c r="H128" s="56"/>
      <c r="I128" s="67" t="s">
        <v>399</v>
      </c>
      <c r="J128" s="60">
        <f>K128</f>
        <v>4300</v>
      </c>
      <c r="K128" s="60">
        <v>4300</v>
      </c>
      <c r="L128" s="145"/>
      <c r="M128" s="145"/>
      <c r="N128" s="145"/>
      <c r="O128" s="145"/>
      <c r="P128" s="145"/>
      <c r="Q128" s="60">
        <v>1500</v>
      </c>
      <c r="R128" s="60">
        <v>1500</v>
      </c>
      <c r="S128" s="145"/>
      <c r="T128" s="145"/>
      <c r="U128" s="71">
        <v>1500</v>
      </c>
      <c r="V128" s="71">
        <v>1500</v>
      </c>
      <c r="W128" s="63">
        <f t="shared" si="35"/>
        <v>0</v>
      </c>
      <c r="X128" s="63">
        <f t="shared" si="38"/>
        <v>0</v>
      </c>
      <c r="Y128" s="60">
        <v>4300</v>
      </c>
      <c r="Z128" s="63"/>
      <c r="AA128" s="63">
        <v>1500</v>
      </c>
      <c r="AB128" s="63">
        <v>1500</v>
      </c>
      <c r="AC128" s="63">
        <v>1500</v>
      </c>
      <c r="AD128" s="63"/>
      <c r="AE128" s="63"/>
      <c r="AF128" s="63"/>
      <c r="AG128" s="122"/>
      <c r="AH128" s="14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1"/>
      <c r="CJ128" s="122"/>
      <c r="CK128" s="122"/>
      <c r="CL128" s="122"/>
      <c r="CM128" s="122"/>
      <c r="CN128" s="122"/>
      <c r="CO128" s="122"/>
      <c r="CP128" s="122"/>
      <c r="CQ128" s="122"/>
      <c r="CR128" s="122"/>
      <c r="CS128" s="122"/>
      <c r="CT128" s="122"/>
      <c r="CU128" s="122"/>
      <c r="CV128" s="122"/>
      <c r="CW128" s="122"/>
      <c r="CX128" s="122"/>
      <c r="CY128" s="122"/>
      <c r="CZ128" s="122"/>
      <c r="DA128" s="122"/>
      <c r="DB128" s="122"/>
      <c r="DC128" s="122"/>
      <c r="DD128" s="122"/>
      <c r="DE128" s="122"/>
      <c r="DF128" s="122"/>
      <c r="DG128" s="122"/>
      <c r="DH128" s="122"/>
      <c r="DI128" s="122"/>
      <c r="DJ128" s="122"/>
      <c r="DK128" s="122"/>
      <c r="DL128" s="122"/>
      <c r="DM128" s="122"/>
      <c r="DN128" s="122"/>
      <c r="DO128" s="122"/>
      <c r="DP128" s="122"/>
      <c r="DQ128" s="122"/>
      <c r="DR128" s="122"/>
      <c r="DS128" s="122"/>
      <c r="DT128" s="122"/>
      <c r="DU128" s="122"/>
      <c r="DV128" s="122"/>
      <c r="DW128" s="122"/>
      <c r="DX128" s="122"/>
      <c r="DY128" s="122"/>
      <c r="DZ128" s="122"/>
      <c r="EA128" s="122"/>
      <c r="EB128" s="122"/>
      <c r="EC128" s="122"/>
      <c r="ED128" s="122"/>
      <c r="EE128" s="122"/>
      <c r="EF128" s="122"/>
      <c r="EG128" s="122"/>
      <c r="EH128" s="122"/>
      <c r="EI128" s="122"/>
      <c r="EJ128" s="122"/>
      <c r="EK128" s="122"/>
      <c r="EL128" s="122"/>
      <c r="EM128" s="122"/>
      <c r="EN128" s="122"/>
      <c r="EO128" s="122"/>
      <c r="EP128" s="122"/>
      <c r="EQ128" s="122"/>
      <c r="ER128" s="122"/>
      <c r="ES128" s="122"/>
      <c r="ET128" s="122"/>
      <c r="EU128" s="122"/>
      <c r="EV128" s="122"/>
      <c r="EW128" s="122"/>
      <c r="EX128" s="122"/>
      <c r="EY128" s="122"/>
      <c r="EZ128" s="122"/>
      <c r="FA128" s="122"/>
      <c r="FB128" s="122"/>
      <c r="FC128" s="122"/>
      <c r="FD128" s="122"/>
      <c r="FE128" s="122"/>
      <c r="FF128" s="122"/>
      <c r="FG128" s="122"/>
      <c r="FH128" s="122"/>
      <c r="FI128" s="122"/>
      <c r="FJ128" s="122"/>
      <c r="FK128" s="122"/>
      <c r="FL128" s="122"/>
      <c r="FM128" s="122"/>
      <c r="FN128" s="122"/>
      <c r="FO128" s="122"/>
      <c r="FP128" s="122"/>
      <c r="FQ128" s="122"/>
      <c r="FR128" s="122"/>
      <c r="FS128" s="122"/>
      <c r="FT128" s="122"/>
      <c r="FU128" s="122"/>
      <c r="FV128" s="122"/>
      <c r="FW128" s="122"/>
      <c r="FX128" s="122"/>
      <c r="FY128" s="122"/>
      <c r="FZ128" s="122"/>
      <c r="GA128" s="122"/>
      <c r="GB128" s="122"/>
      <c r="GC128" s="122"/>
      <c r="GD128" s="122"/>
      <c r="GE128" s="122"/>
      <c r="GF128" s="122"/>
      <c r="GG128" s="122"/>
      <c r="GH128" s="122"/>
      <c r="GI128" s="122"/>
      <c r="GJ128" s="122"/>
      <c r="GK128" s="122"/>
      <c r="GL128" s="122"/>
      <c r="GM128" s="122"/>
      <c r="GN128" s="122"/>
      <c r="GO128" s="122"/>
      <c r="GP128" s="122"/>
      <c r="GQ128" s="122"/>
      <c r="GR128" s="122"/>
      <c r="GS128" s="122"/>
      <c r="GT128" s="122"/>
      <c r="GU128" s="122"/>
      <c r="GV128" s="122"/>
      <c r="GW128" s="122"/>
      <c r="GX128" s="122"/>
      <c r="GY128" s="122"/>
      <c r="GZ128" s="122"/>
      <c r="HA128" s="122"/>
      <c r="HB128" s="122"/>
      <c r="HC128" s="122"/>
      <c r="HD128" s="122"/>
      <c r="HE128" s="122"/>
      <c r="HF128" s="122"/>
      <c r="HG128" s="122"/>
      <c r="HH128" s="122"/>
      <c r="HI128" s="122"/>
      <c r="HJ128" s="122"/>
      <c r="HK128" s="122"/>
      <c r="HL128" s="122"/>
      <c r="HM128" s="122"/>
      <c r="HN128" s="122"/>
      <c r="HO128" s="122"/>
      <c r="HP128" s="122"/>
      <c r="HQ128" s="122"/>
      <c r="HR128" s="122"/>
      <c r="HS128" s="122"/>
      <c r="HT128" s="122"/>
      <c r="HU128" s="122"/>
      <c r="HV128" s="122"/>
      <c r="HW128" s="122"/>
      <c r="HX128" s="122"/>
      <c r="HY128" s="122"/>
      <c r="HZ128" s="122"/>
    </row>
    <row r="129" spans="2:87" s="66" customFormat="1" ht="50.25" customHeight="1" x14ac:dyDescent="0.25">
      <c r="B129" s="69" t="s">
        <v>278</v>
      </c>
      <c r="C129" s="76" t="s">
        <v>400</v>
      </c>
      <c r="D129" s="52"/>
      <c r="E129" s="52"/>
      <c r="F129" s="52">
        <v>1</v>
      </c>
      <c r="G129" s="52">
        <v>1</v>
      </c>
      <c r="H129" s="76"/>
      <c r="I129" s="185" t="s">
        <v>1075</v>
      </c>
      <c r="J129" s="60">
        <v>1019</v>
      </c>
      <c r="K129" s="60">
        <v>1019</v>
      </c>
      <c r="L129" s="71"/>
      <c r="M129" s="71"/>
      <c r="N129" s="71"/>
      <c r="O129" s="71"/>
      <c r="P129" s="71"/>
      <c r="Q129" s="71"/>
      <c r="R129" s="71"/>
      <c r="S129" s="71"/>
      <c r="T129" s="71"/>
      <c r="U129" s="71"/>
      <c r="V129" s="71"/>
      <c r="W129" s="63">
        <f t="shared" si="35"/>
        <v>0</v>
      </c>
      <c r="X129" s="63">
        <f t="shared" si="38"/>
        <v>0</v>
      </c>
      <c r="Y129" s="60">
        <v>1019</v>
      </c>
      <c r="Z129" s="63">
        <f t="shared" ref="Z129:Z134" si="41">L129+R129</f>
        <v>0</v>
      </c>
      <c r="AA129" s="63">
        <f>95%*Y129</f>
        <v>968.05</v>
      </c>
      <c r="AB129" s="63">
        <f t="shared" si="40"/>
        <v>968.05</v>
      </c>
      <c r="AC129" s="63">
        <v>968.05</v>
      </c>
      <c r="AD129" s="63"/>
      <c r="AE129" s="63"/>
      <c r="AF129" s="63"/>
      <c r="AH129" s="102"/>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4"/>
      <c r="CI129" s="65"/>
    </row>
    <row r="130" spans="2:87" s="66" customFormat="1" ht="49.5" customHeight="1" x14ac:dyDescent="0.25">
      <c r="B130" s="69" t="s">
        <v>280</v>
      </c>
      <c r="C130" s="76" t="s">
        <v>401</v>
      </c>
      <c r="D130" s="52"/>
      <c r="E130" s="52"/>
      <c r="F130" s="52">
        <v>1</v>
      </c>
      <c r="G130" s="52">
        <v>1</v>
      </c>
      <c r="H130" s="76"/>
      <c r="I130" s="185" t="s">
        <v>1076</v>
      </c>
      <c r="J130" s="60">
        <v>2475</v>
      </c>
      <c r="K130" s="60">
        <v>2475</v>
      </c>
      <c r="L130" s="71"/>
      <c r="M130" s="71"/>
      <c r="N130" s="71"/>
      <c r="O130" s="71"/>
      <c r="P130" s="71"/>
      <c r="Q130" s="71"/>
      <c r="R130" s="71"/>
      <c r="S130" s="71"/>
      <c r="T130" s="71"/>
      <c r="U130" s="71"/>
      <c r="V130" s="71"/>
      <c r="W130" s="63">
        <f t="shared" si="35"/>
        <v>0</v>
      </c>
      <c r="X130" s="63">
        <f t="shared" si="38"/>
        <v>0</v>
      </c>
      <c r="Y130" s="60">
        <v>2475</v>
      </c>
      <c r="Z130" s="63">
        <f t="shared" si="41"/>
        <v>0</v>
      </c>
      <c r="AA130" s="63">
        <v>1000</v>
      </c>
      <c r="AB130" s="63">
        <f t="shared" si="40"/>
        <v>1000</v>
      </c>
      <c r="AC130" s="63">
        <v>1000</v>
      </c>
      <c r="AD130" s="63"/>
      <c r="AE130" s="63"/>
      <c r="AF130" s="63"/>
      <c r="AH130" s="102"/>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c r="BN130" s="64"/>
      <c r="BO130" s="64"/>
      <c r="BP130" s="64"/>
      <c r="BQ130" s="64"/>
      <c r="BR130" s="64"/>
      <c r="BS130" s="64"/>
      <c r="BT130" s="64"/>
      <c r="BU130" s="64"/>
      <c r="BV130" s="64"/>
      <c r="BW130" s="64"/>
      <c r="BX130" s="64"/>
      <c r="BY130" s="64"/>
      <c r="BZ130" s="64"/>
      <c r="CA130" s="64"/>
      <c r="CB130" s="64"/>
      <c r="CC130" s="64"/>
      <c r="CD130" s="64"/>
      <c r="CE130" s="64"/>
      <c r="CF130" s="64"/>
      <c r="CG130" s="64"/>
      <c r="CH130" s="64"/>
      <c r="CI130" s="65"/>
    </row>
    <row r="131" spans="2:87" s="66" customFormat="1" ht="58.5" customHeight="1" x14ac:dyDescent="0.25">
      <c r="B131" s="69" t="s">
        <v>282</v>
      </c>
      <c r="C131" s="76" t="s">
        <v>402</v>
      </c>
      <c r="D131" s="52"/>
      <c r="E131" s="52"/>
      <c r="F131" s="52">
        <v>1</v>
      </c>
      <c r="G131" s="52">
        <v>1</v>
      </c>
      <c r="H131" s="76"/>
      <c r="I131" s="185" t="s">
        <v>1077</v>
      </c>
      <c r="J131" s="60">
        <v>1980</v>
      </c>
      <c r="K131" s="60">
        <v>1980</v>
      </c>
      <c r="L131" s="71"/>
      <c r="M131" s="71"/>
      <c r="N131" s="71"/>
      <c r="O131" s="71"/>
      <c r="P131" s="71"/>
      <c r="Q131" s="71"/>
      <c r="R131" s="71"/>
      <c r="S131" s="71"/>
      <c r="T131" s="71"/>
      <c r="U131" s="71"/>
      <c r="V131" s="71"/>
      <c r="W131" s="63">
        <f t="shared" si="35"/>
        <v>0</v>
      </c>
      <c r="X131" s="63">
        <f t="shared" si="38"/>
        <v>0</v>
      </c>
      <c r="Y131" s="60">
        <v>1980</v>
      </c>
      <c r="Z131" s="63">
        <f t="shared" si="41"/>
        <v>0</v>
      </c>
      <c r="AA131" s="63">
        <v>1000</v>
      </c>
      <c r="AB131" s="63">
        <f t="shared" si="40"/>
        <v>1000</v>
      </c>
      <c r="AC131" s="63">
        <v>1000</v>
      </c>
      <c r="AD131" s="63"/>
      <c r="AE131" s="63"/>
      <c r="AF131" s="63"/>
      <c r="AH131" s="102"/>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c r="CE131" s="64"/>
      <c r="CF131" s="64"/>
      <c r="CG131" s="64"/>
      <c r="CH131" s="64"/>
      <c r="CI131" s="65"/>
    </row>
    <row r="132" spans="2:87" s="66" customFormat="1" ht="67.5" customHeight="1" x14ac:dyDescent="0.25">
      <c r="B132" s="135">
        <v>1</v>
      </c>
      <c r="C132" s="87" t="s">
        <v>405</v>
      </c>
      <c r="D132" s="52"/>
      <c r="E132" s="52">
        <v>1</v>
      </c>
      <c r="F132" s="52"/>
      <c r="G132" s="52"/>
      <c r="H132" s="87"/>
      <c r="I132" s="283" t="s">
        <v>406</v>
      </c>
      <c r="J132" s="60">
        <v>33000</v>
      </c>
      <c r="K132" s="60">
        <v>33000</v>
      </c>
      <c r="L132" s="74">
        <v>15000</v>
      </c>
      <c r="M132" s="63">
        <f>L132-O132</f>
        <v>12771.954</v>
      </c>
      <c r="N132" s="63">
        <f>O132+P132</f>
        <v>15000</v>
      </c>
      <c r="O132" s="74">
        <v>2228.0459999999998</v>
      </c>
      <c r="P132" s="63">
        <v>12771.954</v>
      </c>
      <c r="Q132" s="74"/>
      <c r="R132" s="74"/>
      <c r="S132" s="74"/>
      <c r="T132" s="74"/>
      <c r="U132" s="74"/>
      <c r="V132" s="74"/>
      <c r="W132" s="63">
        <f>X132</f>
        <v>15000</v>
      </c>
      <c r="X132" s="63">
        <f>Z132</f>
        <v>15000</v>
      </c>
      <c r="Y132" s="60">
        <v>30000</v>
      </c>
      <c r="Z132" s="63">
        <f t="shared" si="41"/>
        <v>15000</v>
      </c>
      <c r="AA132" s="63">
        <f>Y132-Z132</f>
        <v>15000</v>
      </c>
      <c r="AB132" s="63">
        <f>AC132</f>
        <v>15000</v>
      </c>
      <c r="AC132" s="63">
        <v>15000</v>
      </c>
      <c r="AD132" s="63"/>
      <c r="AE132" s="63"/>
      <c r="AF132" s="63"/>
      <c r="AG132" s="77"/>
      <c r="AH132" s="102"/>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c r="BX132" s="64"/>
      <c r="BY132" s="64"/>
      <c r="BZ132" s="64"/>
      <c r="CA132" s="64"/>
      <c r="CB132" s="64"/>
      <c r="CC132" s="64"/>
      <c r="CD132" s="64"/>
      <c r="CE132" s="64"/>
      <c r="CF132" s="64"/>
      <c r="CG132" s="64"/>
      <c r="CH132" s="64"/>
      <c r="CI132" s="65"/>
    </row>
    <row r="133" spans="2:87" s="66" customFormat="1" ht="57" customHeight="1" x14ac:dyDescent="0.25">
      <c r="B133" s="69" t="s">
        <v>194</v>
      </c>
      <c r="C133" s="76" t="s">
        <v>409</v>
      </c>
      <c r="D133" s="52"/>
      <c r="E133" s="52"/>
      <c r="F133" s="52">
        <v>1</v>
      </c>
      <c r="G133" s="52">
        <v>1</v>
      </c>
      <c r="H133" s="76"/>
      <c r="I133" s="185" t="s">
        <v>1074</v>
      </c>
      <c r="J133" s="60">
        <v>1000</v>
      </c>
      <c r="K133" s="60">
        <v>1000</v>
      </c>
      <c r="L133" s="71"/>
      <c r="M133" s="71"/>
      <c r="N133" s="71"/>
      <c r="O133" s="71"/>
      <c r="P133" s="71"/>
      <c r="Q133" s="71"/>
      <c r="R133" s="71"/>
      <c r="S133" s="71"/>
      <c r="T133" s="71"/>
      <c r="U133" s="71"/>
      <c r="V133" s="71"/>
      <c r="W133" s="63">
        <f>X133</f>
        <v>0</v>
      </c>
      <c r="X133" s="63">
        <f>Z133</f>
        <v>0</v>
      </c>
      <c r="Y133" s="60">
        <v>1000</v>
      </c>
      <c r="Z133" s="63">
        <f t="shared" si="41"/>
        <v>0</v>
      </c>
      <c r="AA133" s="63">
        <v>950</v>
      </c>
      <c r="AB133" s="63">
        <f>AC133+AD133</f>
        <v>950</v>
      </c>
      <c r="AC133" s="63">
        <v>950</v>
      </c>
      <c r="AD133" s="63"/>
      <c r="AE133" s="63"/>
      <c r="AF133" s="63"/>
      <c r="AH133" s="102"/>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c r="BN133" s="64"/>
      <c r="BO133" s="64"/>
      <c r="BP133" s="64"/>
      <c r="BQ133" s="64"/>
      <c r="BR133" s="64"/>
      <c r="BS133" s="64"/>
      <c r="BT133" s="64"/>
      <c r="BU133" s="64"/>
      <c r="BV133" s="64"/>
      <c r="BW133" s="64"/>
      <c r="BX133" s="64"/>
      <c r="BY133" s="64"/>
      <c r="BZ133" s="64"/>
      <c r="CA133" s="64"/>
      <c r="CB133" s="64"/>
      <c r="CC133" s="64"/>
      <c r="CD133" s="64"/>
      <c r="CE133" s="64"/>
      <c r="CF133" s="64"/>
      <c r="CG133" s="64"/>
      <c r="CH133" s="64"/>
      <c r="CI133" s="65"/>
    </row>
    <row r="134" spans="2:87" s="66" customFormat="1" ht="47.25" x14ac:dyDescent="0.25">
      <c r="B134" s="69" t="s">
        <v>194</v>
      </c>
      <c r="C134" s="153" t="s">
        <v>410</v>
      </c>
      <c r="D134" s="52"/>
      <c r="E134" s="52">
        <v>1</v>
      </c>
      <c r="F134" s="52"/>
      <c r="G134" s="52"/>
      <c r="H134" s="153"/>
      <c r="I134" s="142" t="s">
        <v>411</v>
      </c>
      <c r="J134" s="134">
        <v>20000</v>
      </c>
      <c r="K134" s="134">
        <v>20000</v>
      </c>
      <c r="L134" s="147">
        <v>14000</v>
      </c>
      <c r="M134" s="63">
        <f>L134-O134</f>
        <v>12966.434999999999</v>
      </c>
      <c r="N134" s="63">
        <f>O134+P134</f>
        <v>14000</v>
      </c>
      <c r="O134" s="75">
        <f>1033.565</f>
        <v>1033.5650000000001</v>
      </c>
      <c r="P134" s="63">
        <v>12966.434999999999</v>
      </c>
      <c r="Q134" s="124">
        <v>4300</v>
      </c>
      <c r="R134" s="124">
        <v>4300</v>
      </c>
      <c r="S134" s="128">
        <v>4300</v>
      </c>
      <c r="T134" s="128">
        <v>4300</v>
      </c>
      <c r="U134" s="124">
        <v>4300</v>
      </c>
      <c r="V134" s="124">
        <v>4300</v>
      </c>
      <c r="W134" s="63">
        <f t="shared" ref="W134:W145" si="42">X134</f>
        <v>18300</v>
      </c>
      <c r="X134" s="63">
        <f>Z134</f>
        <v>18300</v>
      </c>
      <c r="Y134" s="134">
        <v>20000</v>
      </c>
      <c r="Z134" s="63">
        <f t="shared" si="41"/>
        <v>18300</v>
      </c>
      <c r="AA134" s="63">
        <v>1690</v>
      </c>
      <c r="AB134" s="63">
        <f>AC134</f>
        <v>1690</v>
      </c>
      <c r="AC134" s="63">
        <v>1690</v>
      </c>
      <c r="AD134" s="63"/>
      <c r="AE134" s="63"/>
      <c r="AF134" s="63"/>
      <c r="AH134" s="102"/>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c r="BU134" s="64"/>
      <c r="BV134" s="64"/>
      <c r="BW134" s="64"/>
      <c r="BX134" s="64"/>
      <c r="BY134" s="64"/>
      <c r="BZ134" s="64"/>
      <c r="CA134" s="64"/>
      <c r="CB134" s="64"/>
      <c r="CC134" s="64"/>
      <c r="CD134" s="64"/>
      <c r="CE134" s="64"/>
      <c r="CF134" s="64"/>
      <c r="CG134" s="64"/>
      <c r="CH134" s="64"/>
      <c r="CI134" s="65"/>
    </row>
    <row r="135" spans="2:87" s="66" customFormat="1" ht="64.5" customHeight="1" x14ac:dyDescent="0.25">
      <c r="B135" s="69" t="s">
        <v>194</v>
      </c>
      <c r="C135" s="211" t="s">
        <v>412</v>
      </c>
      <c r="D135" s="52"/>
      <c r="E135" s="52"/>
      <c r="F135" s="52">
        <v>1</v>
      </c>
      <c r="G135" s="52">
        <v>1</v>
      </c>
      <c r="H135" s="211"/>
      <c r="I135" s="52" t="s">
        <v>1078</v>
      </c>
      <c r="J135" s="134">
        <v>5894</v>
      </c>
      <c r="K135" s="134">
        <v>5894</v>
      </c>
      <c r="L135" s="71"/>
      <c r="M135" s="71"/>
      <c r="N135" s="71"/>
      <c r="O135" s="71"/>
      <c r="P135" s="71"/>
      <c r="Q135" s="71"/>
      <c r="R135" s="71"/>
      <c r="S135" s="71"/>
      <c r="T135" s="71"/>
      <c r="U135" s="71"/>
      <c r="V135" s="71"/>
      <c r="W135" s="63">
        <f t="shared" si="42"/>
        <v>0</v>
      </c>
      <c r="X135" s="63">
        <f t="shared" ref="X135:X145" si="43">Z135</f>
        <v>0</v>
      </c>
      <c r="Y135" s="134">
        <v>5894</v>
      </c>
      <c r="Z135" s="63">
        <f t="shared" ref="Z135:Z145" si="44">L135+R135</f>
        <v>0</v>
      </c>
      <c r="AA135" s="63">
        <v>1500</v>
      </c>
      <c r="AB135" s="63">
        <f>AC135+AD135</f>
        <v>1500</v>
      </c>
      <c r="AC135" s="63">
        <v>1500</v>
      </c>
      <c r="AD135" s="63"/>
      <c r="AE135" s="63"/>
      <c r="AF135" s="63"/>
      <c r="AH135" s="102"/>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c r="BU135" s="64"/>
      <c r="BV135" s="64"/>
      <c r="BW135" s="64"/>
      <c r="BX135" s="64"/>
      <c r="BY135" s="64"/>
      <c r="BZ135" s="64"/>
      <c r="CA135" s="64"/>
      <c r="CB135" s="64"/>
      <c r="CC135" s="64"/>
      <c r="CD135" s="64"/>
      <c r="CE135" s="64"/>
      <c r="CF135" s="64"/>
      <c r="CG135" s="64"/>
      <c r="CH135" s="64"/>
      <c r="CI135" s="65"/>
    </row>
    <row r="136" spans="2:87" s="66" customFormat="1" ht="54.75" customHeight="1" x14ac:dyDescent="0.25">
      <c r="B136" s="69" t="s">
        <v>184</v>
      </c>
      <c r="C136" s="211" t="s">
        <v>413</v>
      </c>
      <c r="D136" s="52"/>
      <c r="E136" s="52"/>
      <c r="F136" s="52">
        <v>1</v>
      </c>
      <c r="G136" s="52">
        <v>1</v>
      </c>
      <c r="H136" s="211"/>
      <c r="I136" s="142" t="s">
        <v>1079</v>
      </c>
      <c r="J136" s="134">
        <v>8000</v>
      </c>
      <c r="K136" s="134">
        <v>8000</v>
      </c>
      <c r="L136" s="71"/>
      <c r="M136" s="71"/>
      <c r="N136" s="71"/>
      <c r="O136" s="71"/>
      <c r="P136" s="71"/>
      <c r="Q136" s="71"/>
      <c r="R136" s="71"/>
      <c r="S136" s="71"/>
      <c r="T136" s="71"/>
      <c r="U136" s="71"/>
      <c r="V136" s="71"/>
      <c r="W136" s="63">
        <f t="shared" si="42"/>
        <v>0</v>
      </c>
      <c r="X136" s="63">
        <f t="shared" si="43"/>
        <v>0</v>
      </c>
      <c r="Y136" s="134">
        <v>8000</v>
      </c>
      <c r="Z136" s="63">
        <f t="shared" si="44"/>
        <v>0</v>
      </c>
      <c r="AA136" s="63">
        <v>2000</v>
      </c>
      <c r="AB136" s="63">
        <f t="shared" ref="AB136:AB145" si="45">AC136+AD136</f>
        <v>2000</v>
      </c>
      <c r="AC136" s="63">
        <v>2000</v>
      </c>
      <c r="AD136" s="63"/>
      <c r="AE136" s="63"/>
      <c r="AF136" s="63"/>
      <c r="AH136" s="102"/>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c r="BY136" s="64"/>
      <c r="BZ136" s="64"/>
      <c r="CA136" s="64"/>
      <c r="CB136" s="64"/>
      <c r="CC136" s="64"/>
      <c r="CD136" s="64"/>
      <c r="CE136" s="64"/>
      <c r="CF136" s="64"/>
      <c r="CG136" s="64"/>
      <c r="CH136" s="64"/>
      <c r="CI136" s="65"/>
    </row>
    <row r="137" spans="2:87" s="66" customFormat="1" ht="60.75" customHeight="1" x14ac:dyDescent="0.25">
      <c r="B137" s="69" t="s">
        <v>226</v>
      </c>
      <c r="C137" s="211" t="s">
        <v>414</v>
      </c>
      <c r="D137" s="52"/>
      <c r="E137" s="52"/>
      <c r="F137" s="52">
        <v>1</v>
      </c>
      <c r="G137" s="52">
        <v>1</v>
      </c>
      <c r="H137" s="211"/>
      <c r="I137" s="52" t="s">
        <v>1080</v>
      </c>
      <c r="J137" s="134">
        <v>5000</v>
      </c>
      <c r="K137" s="134">
        <v>5000</v>
      </c>
      <c r="L137" s="71"/>
      <c r="M137" s="71"/>
      <c r="N137" s="71"/>
      <c r="O137" s="71"/>
      <c r="P137" s="71"/>
      <c r="Q137" s="71"/>
      <c r="R137" s="71"/>
      <c r="S137" s="71"/>
      <c r="T137" s="71"/>
      <c r="U137" s="71"/>
      <c r="V137" s="71"/>
      <c r="W137" s="63">
        <f t="shared" si="42"/>
        <v>0</v>
      </c>
      <c r="X137" s="63">
        <f t="shared" si="43"/>
        <v>0</v>
      </c>
      <c r="Y137" s="134">
        <v>5000</v>
      </c>
      <c r="Z137" s="63">
        <f t="shared" si="44"/>
        <v>0</v>
      </c>
      <c r="AA137" s="63">
        <v>1500</v>
      </c>
      <c r="AB137" s="63">
        <f t="shared" si="45"/>
        <v>1500</v>
      </c>
      <c r="AC137" s="63">
        <v>1500</v>
      </c>
      <c r="AD137" s="63"/>
      <c r="AE137" s="63"/>
      <c r="AF137" s="63"/>
      <c r="AH137" s="102"/>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4"/>
      <c r="BX137" s="64"/>
      <c r="BY137" s="64"/>
      <c r="BZ137" s="64"/>
      <c r="CA137" s="64"/>
      <c r="CB137" s="64"/>
      <c r="CC137" s="64"/>
      <c r="CD137" s="64"/>
      <c r="CE137" s="64"/>
      <c r="CF137" s="64"/>
      <c r="CG137" s="64"/>
      <c r="CH137" s="64"/>
      <c r="CI137" s="65"/>
    </row>
    <row r="138" spans="2:87" s="66" customFormat="1" ht="56.25" customHeight="1" x14ac:dyDescent="0.25">
      <c r="B138" s="69" t="s">
        <v>229</v>
      </c>
      <c r="C138" s="211" t="s">
        <v>415</v>
      </c>
      <c r="D138" s="52"/>
      <c r="E138" s="52"/>
      <c r="F138" s="52">
        <v>1</v>
      </c>
      <c r="G138" s="52">
        <v>1</v>
      </c>
      <c r="H138" s="211"/>
      <c r="I138" s="142" t="s">
        <v>1081</v>
      </c>
      <c r="J138" s="134">
        <v>5000</v>
      </c>
      <c r="K138" s="134">
        <v>5000</v>
      </c>
      <c r="L138" s="71"/>
      <c r="M138" s="71"/>
      <c r="N138" s="71"/>
      <c r="O138" s="71"/>
      <c r="P138" s="71"/>
      <c r="Q138" s="71"/>
      <c r="R138" s="71"/>
      <c r="S138" s="71"/>
      <c r="T138" s="71"/>
      <c r="U138" s="71"/>
      <c r="V138" s="71"/>
      <c r="W138" s="63">
        <f t="shared" si="42"/>
        <v>0</v>
      </c>
      <c r="X138" s="63">
        <f t="shared" si="43"/>
        <v>0</v>
      </c>
      <c r="Y138" s="134">
        <v>5000</v>
      </c>
      <c r="Z138" s="63">
        <f t="shared" si="44"/>
        <v>0</v>
      </c>
      <c r="AA138" s="63">
        <v>1500</v>
      </c>
      <c r="AB138" s="63">
        <f t="shared" si="45"/>
        <v>1500</v>
      </c>
      <c r="AC138" s="63">
        <v>1500</v>
      </c>
      <c r="AD138" s="63"/>
      <c r="AE138" s="63"/>
      <c r="AF138" s="63"/>
      <c r="AH138" s="102"/>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64"/>
      <c r="BV138" s="64"/>
      <c r="BW138" s="64"/>
      <c r="BX138" s="64"/>
      <c r="BY138" s="64"/>
      <c r="BZ138" s="64"/>
      <c r="CA138" s="64"/>
      <c r="CB138" s="64"/>
      <c r="CC138" s="64"/>
      <c r="CD138" s="64"/>
      <c r="CE138" s="64"/>
      <c r="CF138" s="64"/>
      <c r="CG138" s="64"/>
      <c r="CH138" s="64"/>
      <c r="CI138" s="65"/>
    </row>
    <row r="139" spans="2:87" s="66" customFormat="1" ht="78" customHeight="1" x14ac:dyDescent="0.25">
      <c r="B139" s="69" t="s">
        <v>232</v>
      </c>
      <c r="C139" s="211" t="s">
        <v>416</v>
      </c>
      <c r="D139" s="52"/>
      <c r="E139" s="52"/>
      <c r="F139" s="52">
        <v>1</v>
      </c>
      <c r="G139" s="52">
        <v>1</v>
      </c>
      <c r="H139" s="211"/>
      <c r="I139" s="52" t="s">
        <v>1082</v>
      </c>
      <c r="J139" s="134">
        <v>8000</v>
      </c>
      <c r="K139" s="134">
        <v>8000</v>
      </c>
      <c r="L139" s="71"/>
      <c r="M139" s="71"/>
      <c r="N139" s="71"/>
      <c r="O139" s="71"/>
      <c r="P139" s="71"/>
      <c r="Q139" s="71"/>
      <c r="R139" s="71"/>
      <c r="S139" s="71"/>
      <c r="T139" s="71"/>
      <c r="U139" s="71"/>
      <c r="V139" s="71"/>
      <c r="W139" s="63">
        <f t="shared" si="42"/>
        <v>0</v>
      </c>
      <c r="X139" s="63">
        <f t="shared" si="43"/>
        <v>0</v>
      </c>
      <c r="Y139" s="134">
        <v>8000</v>
      </c>
      <c r="Z139" s="63">
        <f t="shared" si="44"/>
        <v>0</v>
      </c>
      <c r="AA139" s="63">
        <v>2000</v>
      </c>
      <c r="AB139" s="63">
        <f t="shared" si="45"/>
        <v>2000</v>
      </c>
      <c r="AC139" s="63">
        <v>2000</v>
      </c>
      <c r="AD139" s="63"/>
      <c r="AE139" s="63"/>
      <c r="AF139" s="63"/>
      <c r="AH139" s="102"/>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5"/>
    </row>
    <row r="140" spans="2:87" s="66" customFormat="1" ht="52.5" customHeight="1" x14ac:dyDescent="0.25">
      <c r="B140" s="69" t="s">
        <v>235</v>
      </c>
      <c r="C140" s="211" t="s">
        <v>417</v>
      </c>
      <c r="D140" s="52"/>
      <c r="E140" s="52"/>
      <c r="F140" s="52">
        <v>1</v>
      </c>
      <c r="G140" s="52">
        <v>1</v>
      </c>
      <c r="H140" s="211"/>
      <c r="I140" s="142" t="s">
        <v>1083</v>
      </c>
      <c r="J140" s="134">
        <v>6300</v>
      </c>
      <c r="K140" s="134">
        <v>6300</v>
      </c>
      <c r="L140" s="71"/>
      <c r="M140" s="71"/>
      <c r="N140" s="71"/>
      <c r="O140" s="71"/>
      <c r="P140" s="71"/>
      <c r="Q140" s="71"/>
      <c r="R140" s="71"/>
      <c r="S140" s="71"/>
      <c r="T140" s="71"/>
      <c r="U140" s="71"/>
      <c r="V140" s="71"/>
      <c r="W140" s="63">
        <f t="shared" si="42"/>
        <v>0</v>
      </c>
      <c r="X140" s="63">
        <f t="shared" si="43"/>
        <v>0</v>
      </c>
      <c r="Y140" s="134">
        <v>6300</v>
      </c>
      <c r="Z140" s="63">
        <f t="shared" si="44"/>
        <v>0</v>
      </c>
      <c r="AA140" s="63">
        <v>2000</v>
      </c>
      <c r="AB140" s="63">
        <f t="shared" si="45"/>
        <v>2000</v>
      </c>
      <c r="AC140" s="63">
        <v>2000</v>
      </c>
      <c r="AD140" s="63"/>
      <c r="AE140" s="63"/>
      <c r="AF140" s="63"/>
      <c r="AH140" s="102"/>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5"/>
    </row>
    <row r="141" spans="2:87" s="66" customFormat="1" ht="61.5" customHeight="1" x14ac:dyDescent="0.25">
      <c r="B141" s="69" t="s">
        <v>241</v>
      </c>
      <c r="C141" s="211" t="s">
        <v>418</v>
      </c>
      <c r="D141" s="52"/>
      <c r="E141" s="52"/>
      <c r="F141" s="52">
        <v>1</v>
      </c>
      <c r="G141" s="52">
        <v>1</v>
      </c>
      <c r="H141" s="211"/>
      <c r="I141" s="52" t="s">
        <v>1084</v>
      </c>
      <c r="J141" s="134">
        <v>6000</v>
      </c>
      <c r="K141" s="134">
        <v>6000</v>
      </c>
      <c r="L141" s="71"/>
      <c r="M141" s="71"/>
      <c r="N141" s="71"/>
      <c r="O141" s="71"/>
      <c r="P141" s="71"/>
      <c r="Q141" s="71"/>
      <c r="R141" s="71"/>
      <c r="S141" s="71"/>
      <c r="T141" s="71"/>
      <c r="U141" s="71"/>
      <c r="V141" s="71"/>
      <c r="W141" s="63">
        <f t="shared" si="42"/>
        <v>0</v>
      </c>
      <c r="X141" s="63">
        <f t="shared" si="43"/>
        <v>0</v>
      </c>
      <c r="Y141" s="134">
        <v>6000</v>
      </c>
      <c r="Z141" s="63">
        <f t="shared" si="44"/>
        <v>0</v>
      </c>
      <c r="AA141" s="63">
        <v>2000</v>
      </c>
      <c r="AB141" s="63">
        <f t="shared" si="45"/>
        <v>2000</v>
      </c>
      <c r="AC141" s="63">
        <v>2000</v>
      </c>
      <c r="AD141" s="63"/>
      <c r="AE141" s="63"/>
      <c r="AF141" s="63"/>
      <c r="AH141" s="102"/>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c r="BU141" s="64"/>
      <c r="BV141" s="64"/>
      <c r="BW141" s="64"/>
      <c r="BX141" s="64"/>
      <c r="BY141" s="64"/>
      <c r="BZ141" s="64"/>
      <c r="CA141" s="64"/>
      <c r="CB141" s="64"/>
      <c r="CC141" s="64"/>
      <c r="CD141" s="64"/>
      <c r="CE141" s="64"/>
      <c r="CF141" s="64"/>
      <c r="CG141" s="64"/>
      <c r="CH141" s="64"/>
      <c r="CI141" s="65"/>
    </row>
    <row r="142" spans="2:87" s="66" customFormat="1" ht="58.5" customHeight="1" x14ac:dyDescent="0.25">
      <c r="B142" s="69" t="s">
        <v>266</v>
      </c>
      <c r="C142" s="211" t="s">
        <v>419</v>
      </c>
      <c r="D142" s="52"/>
      <c r="E142" s="52"/>
      <c r="F142" s="52">
        <v>1</v>
      </c>
      <c r="G142" s="52">
        <v>1</v>
      </c>
      <c r="H142" s="211"/>
      <c r="I142" s="142" t="s">
        <v>1085</v>
      </c>
      <c r="J142" s="134">
        <v>6000</v>
      </c>
      <c r="K142" s="134">
        <v>6000</v>
      </c>
      <c r="L142" s="71"/>
      <c r="M142" s="71"/>
      <c r="N142" s="71"/>
      <c r="O142" s="71"/>
      <c r="P142" s="71"/>
      <c r="Q142" s="71"/>
      <c r="R142" s="71"/>
      <c r="S142" s="71"/>
      <c r="T142" s="71"/>
      <c r="U142" s="71"/>
      <c r="V142" s="71"/>
      <c r="W142" s="63">
        <f t="shared" si="42"/>
        <v>0</v>
      </c>
      <c r="X142" s="63">
        <f t="shared" si="43"/>
        <v>0</v>
      </c>
      <c r="Y142" s="134">
        <v>6000</v>
      </c>
      <c r="Z142" s="63">
        <f t="shared" si="44"/>
        <v>0</v>
      </c>
      <c r="AA142" s="63">
        <v>2000</v>
      </c>
      <c r="AB142" s="63">
        <f t="shared" si="45"/>
        <v>2000</v>
      </c>
      <c r="AC142" s="63">
        <v>2000</v>
      </c>
      <c r="AD142" s="63"/>
      <c r="AE142" s="63"/>
      <c r="AF142" s="63"/>
      <c r="AH142" s="102"/>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64"/>
      <c r="CD142" s="64"/>
      <c r="CE142" s="64"/>
      <c r="CF142" s="64"/>
      <c r="CG142" s="64"/>
      <c r="CH142" s="64"/>
      <c r="CI142" s="65"/>
    </row>
    <row r="143" spans="2:87" s="66" customFormat="1" ht="49.5" customHeight="1" x14ac:dyDescent="0.25">
      <c r="B143" s="69" t="s">
        <v>268</v>
      </c>
      <c r="C143" s="211" t="s">
        <v>420</v>
      </c>
      <c r="D143" s="52"/>
      <c r="E143" s="52"/>
      <c r="F143" s="52">
        <v>1</v>
      </c>
      <c r="G143" s="52">
        <v>1</v>
      </c>
      <c r="H143" s="211"/>
      <c r="I143" s="142" t="s">
        <v>1086</v>
      </c>
      <c r="J143" s="134">
        <v>6500</v>
      </c>
      <c r="K143" s="134">
        <v>6500</v>
      </c>
      <c r="L143" s="71"/>
      <c r="M143" s="71"/>
      <c r="N143" s="71"/>
      <c r="O143" s="71"/>
      <c r="P143" s="71"/>
      <c r="Q143" s="71"/>
      <c r="R143" s="71"/>
      <c r="S143" s="71"/>
      <c r="T143" s="71"/>
      <c r="U143" s="71"/>
      <c r="V143" s="71"/>
      <c r="W143" s="63">
        <f t="shared" si="42"/>
        <v>0</v>
      </c>
      <c r="X143" s="63">
        <f t="shared" si="43"/>
        <v>0</v>
      </c>
      <c r="Y143" s="134">
        <v>6500</v>
      </c>
      <c r="Z143" s="63">
        <f t="shared" si="44"/>
        <v>0</v>
      </c>
      <c r="AA143" s="63">
        <v>2000</v>
      </c>
      <c r="AB143" s="63">
        <f t="shared" si="45"/>
        <v>2000</v>
      </c>
      <c r="AC143" s="63">
        <v>2000</v>
      </c>
      <c r="AD143" s="63"/>
      <c r="AE143" s="63"/>
      <c r="AF143" s="63"/>
      <c r="AH143" s="102"/>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A143" s="64"/>
      <c r="CB143" s="64"/>
      <c r="CC143" s="64"/>
      <c r="CD143" s="64"/>
      <c r="CE143" s="64"/>
      <c r="CF143" s="64"/>
      <c r="CG143" s="64"/>
      <c r="CH143" s="64"/>
      <c r="CI143" s="65"/>
    </row>
    <row r="144" spans="2:87" s="66" customFormat="1" ht="51" customHeight="1" x14ac:dyDescent="0.25">
      <c r="B144" s="69" t="s">
        <v>270</v>
      </c>
      <c r="C144" s="211" t="s">
        <v>421</v>
      </c>
      <c r="D144" s="52"/>
      <c r="E144" s="52"/>
      <c r="F144" s="52">
        <v>1</v>
      </c>
      <c r="G144" s="52">
        <v>1</v>
      </c>
      <c r="H144" s="211"/>
      <c r="I144" s="142" t="s">
        <v>1087</v>
      </c>
      <c r="J144" s="134">
        <v>7000</v>
      </c>
      <c r="K144" s="134">
        <v>7000</v>
      </c>
      <c r="L144" s="71"/>
      <c r="M144" s="71"/>
      <c r="N144" s="71"/>
      <c r="O144" s="71"/>
      <c r="P144" s="71"/>
      <c r="Q144" s="71"/>
      <c r="R144" s="71"/>
      <c r="S144" s="71"/>
      <c r="T144" s="71"/>
      <c r="U144" s="71"/>
      <c r="V144" s="71"/>
      <c r="W144" s="63">
        <f t="shared" si="42"/>
        <v>0</v>
      </c>
      <c r="X144" s="63">
        <f t="shared" si="43"/>
        <v>0</v>
      </c>
      <c r="Y144" s="134">
        <v>7000</v>
      </c>
      <c r="Z144" s="63">
        <f t="shared" si="44"/>
        <v>0</v>
      </c>
      <c r="AA144" s="63">
        <v>2000</v>
      </c>
      <c r="AB144" s="63">
        <f t="shared" si="45"/>
        <v>2000</v>
      </c>
      <c r="AC144" s="63">
        <v>2000</v>
      </c>
      <c r="AD144" s="63"/>
      <c r="AE144" s="63"/>
      <c r="AF144" s="63"/>
      <c r="AH144" s="102"/>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c r="BS144" s="64"/>
      <c r="BT144" s="64"/>
      <c r="BU144" s="64"/>
      <c r="BV144" s="64"/>
      <c r="BW144" s="64"/>
      <c r="BX144" s="64"/>
      <c r="BY144" s="64"/>
      <c r="BZ144" s="64"/>
      <c r="CA144" s="64"/>
      <c r="CB144" s="64"/>
      <c r="CC144" s="64"/>
      <c r="CD144" s="64"/>
      <c r="CE144" s="64"/>
      <c r="CF144" s="64"/>
      <c r="CG144" s="64"/>
      <c r="CH144" s="64"/>
      <c r="CI144" s="65"/>
    </row>
    <row r="145" spans="2:87" s="66" customFormat="1" ht="49.5" customHeight="1" x14ac:dyDescent="0.25">
      <c r="B145" s="69" t="s">
        <v>272</v>
      </c>
      <c r="C145" s="211" t="s">
        <v>422</v>
      </c>
      <c r="D145" s="52"/>
      <c r="E145" s="52"/>
      <c r="F145" s="52">
        <v>1</v>
      </c>
      <c r="G145" s="52">
        <v>1</v>
      </c>
      <c r="H145" s="211"/>
      <c r="I145" s="142" t="s">
        <v>1088</v>
      </c>
      <c r="J145" s="134">
        <v>8500</v>
      </c>
      <c r="K145" s="134">
        <v>8500</v>
      </c>
      <c r="L145" s="71"/>
      <c r="M145" s="71"/>
      <c r="N145" s="71"/>
      <c r="O145" s="71"/>
      <c r="P145" s="71"/>
      <c r="Q145" s="71"/>
      <c r="R145" s="71"/>
      <c r="S145" s="71"/>
      <c r="T145" s="71"/>
      <c r="U145" s="71"/>
      <c r="V145" s="71"/>
      <c r="W145" s="63">
        <f t="shared" si="42"/>
        <v>0</v>
      </c>
      <c r="X145" s="63">
        <f t="shared" si="43"/>
        <v>0</v>
      </c>
      <c r="Y145" s="134">
        <v>8500</v>
      </c>
      <c r="Z145" s="63">
        <f t="shared" si="44"/>
        <v>0</v>
      </c>
      <c r="AA145" s="63">
        <v>2000</v>
      </c>
      <c r="AB145" s="63">
        <f t="shared" si="45"/>
        <v>2000</v>
      </c>
      <c r="AC145" s="63">
        <v>2000</v>
      </c>
      <c r="AD145" s="63"/>
      <c r="AE145" s="63"/>
      <c r="AF145" s="63"/>
      <c r="AH145" s="102"/>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c r="BP145" s="64"/>
      <c r="BQ145" s="64"/>
      <c r="BR145" s="64"/>
      <c r="BS145" s="64"/>
      <c r="BT145" s="64"/>
      <c r="BU145" s="64"/>
      <c r="BV145" s="64"/>
      <c r="BW145" s="64"/>
      <c r="BX145" s="64"/>
      <c r="BY145" s="64"/>
      <c r="BZ145" s="64"/>
      <c r="CA145" s="64"/>
      <c r="CB145" s="64"/>
      <c r="CC145" s="64"/>
      <c r="CD145" s="64"/>
      <c r="CE145" s="64"/>
      <c r="CF145" s="64"/>
      <c r="CG145" s="64"/>
      <c r="CH145" s="64"/>
      <c r="CI145" s="65"/>
    </row>
    <row r="146" spans="2:87" s="66" customFormat="1" ht="57" customHeight="1" x14ac:dyDescent="0.25">
      <c r="B146" s="69" t="s">
        <v>194</v>
      </c>
      <c r="C146" s="76" t="s">
        <v>363</v>
      </c>
      <c r="D146" s="52"/>
      <c r="E146" s="52"/>
      <c r="F146" s="52">
        <v>1</v>
      </c>
      <c r="G146" s="52">
        <v>1</v>
      </c>
      <c r="H146" s="76"/>
      <c r="I146" s="142"/>
      <c r="J146" s="77">
        <v>10160</v>
      </c>
      <c r="K146" s="77">
        <v>10160</v>
      </c>
      <c r="L146" s="71"/>
      <c r="M146" s="71"/>
      <c r="N146" s="71"/>
      <c r="O146" s="71"/>
      <c r="P146" s="71"/>
      <c r="Q146" s="71"/>
      <c r="R146" s="71"/>
      <c r="S146" s="71"/>
      <c r="T146" s="71"/>
      <c r="U146" s="71"/>
      <c r="V146" s="71"/>
      <c r="W146" s="63">
        <f>X146</f>
        <v>0</v>
      </c>
      <c r="X146" s="63">
        <f>Z146</f>
        <v>0</v>
      </c>
      <c r="Y146" s="212">
        <v>10160</v>
      </c>
      <c r="Z146" s="63">
        <f>L146+R146</f>
        <v>0</v>
      </c>
      <c r="AA146" s="63">
        <v>3000</v>
      </c>
      <c r="AB146" s="63">
        <f>AC146+AD146</f>
        <v>3000</v>
      </c>
      <c r="AC146" s="63">
        <v>3000</v>
      </c>
      <c r="AD146" s="63"/>
      <c r="AE146" s="63"/>
      <c r="AF146" s="63"/>
      <c r="AG146" s="213" t="s">
        <v>1089</v>
      </c>
      <c r="AH146" s="102"/>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c r="BO146" s="64"/>
      <c r="BP146" s="64"/>
      <c r="BQ146" s="64"/>
      <c r="BR146" s="64"/>
      <c r="BS146" s="64"/>
      <c r="BT146" s="64"/>
      <c r="BU146" s="64"/>
      <c r="BV146" s="64"/>
      <c r="BW146" s="64"/>
      <c r="BX146" s="64"/>
      <c r="BY146" s="64"/>
      <c r="BZ146" s="64"/>
      <c r="CA146" s="64"/>
      <c r="CB146" s="64"/>
      <c r="CC146" s="64"/>
      <c r="CD146" s="64"/>
      <c r="CE146" s="64"/>
      <c r="CF146" s="64"/>
      <c r="CG146" s="64"/>
      <c r="CH146" s="64"/>
      <c r="CI146" s="65"/>
    </row>
    <row r="147" spans="2:87" s="66" customFormat="1" ht="49.5" customHeight="1" x14ac:dyDescent="0.25">
      <c r="B147" s="69" t="s">
        <v>922</v>
      </c>
      <c r="C147" s="76" t="s">
        <v>1090</v>
      </c>
      <c r="D147" s="52"/>
      <c r="E147" s="52"/>
      <c r="F147" s="52"/>
      <c r="G147" s="52"/>
      <c r="H147" s="76"/>
      <c r="I147" s="52" t="s">
        <v>1092</v>
      </c>
      <c r="J147" s="212">
        <v>3000</v>
      </c>
      <c r="K147" s="212">
        <v>3000</v>
      </c>
      <c r="L147" s="71"/>
      <c r="M147" s="71"/>
      <c r="N147" s="71"/>
      <c r="O147" s="71"/>
      <c r="P147" s="71"/>
      <c r="Q147" s="71"/>
      <c r="R147" s="71"/>
      <c r="S147" s="71"/>
      <c r="T147" s="71"/>
      <c r="U147" s="71"/>
      <c r="V147" s="71"/>
      <c r="W147" s="63"/>
      <c r="X147" s="63"/>
      <c r="Y147" s="212">
        <v>3000</v>
      </c>
      <c r="Z147" s="63"/>
      <c r="AA147" s="63"/>
      <c r="AB147" s="63"/>
      <c r="AC147" s="63">
        <v>2000</v>
      </c>
      <c r="AE147" s="63"/>
      <c r="AF147" s="63"/>
      <c r="AG147" s="213"/>
      <c r="AH147" s="102"/>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c r="BP147" s="64"/>
      <c r="BQ147" s="64"/>
      <c r="BR147" s="64"/>
      <c r="BS147" s="64"/>
      <c r="BT147" s="64"/>
      <c r="BU147" s="64"/>
      <c r="BV147" s="64"/>
      <c r="BW147" s="64"/>
      <c r="BX147" s="64"/>
      <c r="BY147" s="64"/>
      <c r="BZ147" s="64"/>
      <c r="CA147" s="64"/>
      <c r="CB147" s="64"/>
      <c r="CC147" s="64"/>
      <c r="CD147" s="64"/>
      <c r="CE147" s="64"/>
      <c r="CF147" s="64"/>
      <c r="CG147" s="64"/>
      <c r="CH147" s="64"/>
      <c r="CI147" s="65"/>
    </row>
    <row r="148" spans="2:87" s="66" customFormat="1" ht="66" customHeight="1" x14ac:dyDescent="0.25">
      <c r="B148" s="69" t="s">
        <v>922</v>
      </c>
      <c r="C148" s="76" t="s">
        <v>1091</v>
      </c>
      <c r="D148" s="52"/>
      <c r="E148" s="52"/>
      <c r="F148" s="52"/>
      <c r="G148" s="52"/>
      <c r="H148" s="76"/>
      <c r="I148" s="52" t="s">
        <v>1093</v>
      </c>
      <c r="J148" s="212">
        <v>1000</v>
      </c>
      <c r="K148" s="212">
        <v>1000</v>
      </c>
      <c r="L148" s="71"/>
      <c r="M148" s="71"/>
      <c r="N148" s="71"/>
      <c r="O148" s="71"/>
      <c r="P148" s="71"/>
      <c r="Q148" s="71"/>
      <c r="R148" s="71"/>
      <c r="S148" s="71"/>
      <c r="T148" s="71"/>
      <c r="U148" s="71"/>
      <c r="V148" s="71"/>
      <c r="W148" s="63"/>
      <c r="X148" s="63"/>
      <c r="Y148" s="212">
        <v>1000</v>
      </c>
      <c r="Z148" s="63"/>
      <c r="AA148" s="63"/>
      <c r="AB148" s="63"/>
      <c r="AC148" s="63">
        <v>1000</v>
      </c>
      <c r="AE148" s="63"/>
      <c r="AF148" s="63"/>
      <c r="AG148" s="213"/>
      <c r="AH148" s="102"/>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c r="BJ148" s="64"/>
      <c r="BK148" s="64"/>
      <c r="BL148" s="64"/>
      <c r="BM148" s="64"/>
      <c r="BN148" s="64"/>
      <c r="BO148" s="64"/>
      <c r="BP148" s="64"/>
      <c r="BQ148" s="64"/>
      <c r="BR148" s="64"/>
      <c r="BS148" s="64"/>
      <c r="BT148" s="64"/>
      <c r="BU148" s="64"/>
      <c r="BV148" s="64"/>
      <c r="BW148" s="64"/>
      <c r="BX148" s="64"/>
      <c r="BY148" s="64"/>
      <c r="BZ148" s="64"/>
      <c r="CA148" s="64"/>
      <c r="CB148" s="64"/>
      <c r="CC148" s="64"/>
      <c r="CD148" s="64"/>
      <c r="CE148" s="64"/>
      <c r="CF148" s="64"/>
      <c r="CG148" s="64"/>
      <c r="CH148" s="64"/>
      <c r="CI148" s="65"/>
    </row>
    <row r="149" spans="2:87" s="66" customFormat="1" ht="62.25" customHeight="1" x14ac:dyDescent="0.25">
      <c r="B149" s="283">
        <v>1</v>
      </c>
      <c r="C149" s="76" t="s">
        <v>425</v>
      </c>
      <c r="D149" s="52"/>
      <c r="E149" s="52">
        <v>1</v>
      </c>
      <c r="F149" s="52"/>
      <c r="G149" s="52"/>
      <c r="H149" s="76"/>
      <c r="I149" s="59" t="s">
        <v>426</v>
      </c>
      <c r="J149" s="134">
        <v>4500</v>
      </c>
      <c r="K149" s="134">
        <v>4500</v>
      </c>
      <c r="L149" s="71"/>
      <c r="M149" s="71"/>
      <c r="N149" s="71"/>
      <c r="O149" s="71"/>
      <c r="P149" s="71"/>
      <c r="Q149" s="156">
        <v>4000</v>
      </c>
      <c r="R149" s="156">
        <v>4000</v>
      </c>
      <c r="S149" s="128">
        <v>2000</v>
      </c>
      <c r="T149" s="128">
        <v>2000</v>
      </c>
      <c r="U149" s="156">
        <v>2000</v>
      </c>
      <c r="V149" s="156">
        <v>2000</v>
      </c>
      <c r="W149" s="63">
        <f>X149</f>
        <v>4000</v>
      </c>
      <c r="X149" s="63">
        <f t="shared" ref="X149:X154" si="46">Z149</f>
        <v>4000</v>
      </c>
      <c r="Y149" s="134">
        <v>4500</v>
      </c>
      <c r="Z149" s="63">
        <f t="shared" ref="Z149:Z154" si="47">L149+R149</f>
        <v>4000</v>
      </c>
      <c r="AA149" s="63">
        <f>Y149-Z149- (3%*Y149)</f>
        <v>365</v>
      </c>
      <c r="AB149" s="63">
        <f>AC149</f>
        <v>365</v>
      </c>
      <c r="AC149" s="63">
        <v>365</v>
      </c>
      <c r="AD149" s="63"/>
      <c r="AE149" s="63"/>
      <c r="AF149" s="63"/>
      <c r="AH149" s="102"/>
      <c r="AI149" s="116">
        <f>3%*K149</f>
        <v>135</v>
      </c>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c r="BS149" s="64"/>
      <c r="BT149" s="64"/>
      <c r="BU149" s="64"/>
      <c r="BV149" s="64"/>
      <c r="BW149" s="64"/>
      <c r="BX149" s="64"/>
      <c r="BY149" s="64"/>
      <c r="BZ149" s="64"/>
      <c r="CA149" s="64"/>
      <c r="CB149" s="64"/>
      <c r="CC149" s="64"/>
      <c r="CD149" s="64"/>
      <c r="CE149" s="64"/>
      <c r="CF149" s="64"/>
      <c r="CG149" s="64"/>
      <c r="CH149" s="64"/>
      <c r="CI149" s="65"/>
    </row>
    <row r="150" spans="2:87" s="66" customFormat="1" ht="72" customHeight="1" x14ac:dyDescent="0.25">
      <c r="B150" s="283">
        <v>2</v>
      </c>
      <c r="C150" s="76" t="s">
        <v>427</v>
      </c>
      <c r="D150" s="52"/>
      <c r="E150" s="52">
        <v>1</v>
      </c>
      <c r="F150" s="52"/>
      <c r="G150" s="52"/>
      <c r="H150" s="76"/>
      <c r="I150" s="59" t="s">
        <v>428</v>
      </c>
      <c r="J150" s="134">
        <v>6000</v>
      </c>
      <c r="K150" s="134">
        <v>6000</v>
      </c>
      <c r="L150" s="71"/>
      <c r="M150" s="71"/>
      <c r="N150" s="71"/>
      <c r="O150" s="71"/>
      <c r="P150" s="71"/>
      <c r="Q150" s="156">
        <v>4000</v>
      </c>
      <c r="R150" s="156">
        <v>4000</v>
      </c>
      <c r="S150" s="128">
        <v>3000</v>
      </c>
      <c r="T150" s="128">
        <v>3000</v>
      </c>
      <c r="U150" s="156">
        <v>3000</v>
      </c>
      <c r="V150" s="156">
        <v>3000</v>
      </c>
      <c r="W150" s="63">
        <f>X150</f>
        <v>4000</v>
      </c>
      <c r="X150" s="63">
        <f t="shared" si="46"/>
        <v>4000</v>
      </c>
      <c r="Y150" s="134">
        <v>6000</v>
      </c>
      <c r="Z150" s="63">
        <f t="shared" si="47"/>
        <v>4000</v>
      </c>
      <c r="AA150" s="63">
        <f>Y150-Z150-(3%*Y150)</f>
        <v>1820</v>
      </c>
      <c r="AB150" s="63">
        <f>AC150</f>
        <v>1820</v>
      </c>
      <c r="AC150" s="63">
        <v>1820</v>
      </c>
      <c r="AD150" s="63"/>
      <c r="AE150" s="63"/>
      <c r="AF150" s="63"/>
      <c r="AH150" s="102"/>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c r="BJ150" s="64"/>
      <c r="BK150" s="64"/>
      <c r="BL150" s="64"/>
      <c r="BM150" s="64"/>
      <c r="BN150" s="64"/>
      <c r="BO150" s="64"/>
      <c r="BP150" s="64"/>
      <c r="BQ150" s="64"/>
      <c r="BR150" s="64"/>
      <c r="BS150" s="64"/>
      <c r="BT150" s="64"/>
      <c r="BU150" s="64"/>
      <c r="BV150" s="64"/>
      <c r="BW150" s="64"/>
      <c r="BX150" s="64"/>
      <c r="BY150" s="64"/>
      <c r="BZ150" s="64"/>
      <c r="CA150" s="64"/>
      <c r="CB150" s="64"/>
      <c r="CC150" s="64"/>
      <c r="CD150" s="64"/>
      <c r="CE150" s="64"/>
      <c r="CF150" s="64"/>
      <c r="CG150" s="64"/>
      <c r="CH150" s="64"/>
      <c r="CI150" s="65"/>
    </row>
    <row r="151" spans="2:87" s="66" customFormat="1" ht="60.75" customHeight="1" x14ac:dyDescent="0.25">
      <c r="B151" s="283">
        <v>3</v>
      </c>
      <c r="C151" s="76" t="s">
        <v>429</v>
      </c>
      <c r="D151" s="52"/>
      <c r="E151" s="52">
        <v>1</v>
      </c>
      <c r="F151" s="52"/>
      <c r="G151" s="52"/>
      <c r="H151" s="76"/>
      <c r="I151" s="59" t="s">
        <v>430</v>
      </c>
      <c r="J151" s="134">
        <v>4464</v>
      </c>
      <c r="K151" s="134">
        <v>4464</v>
      </c>
      <c r="L151" s="71"/>
      <c r="M151" s="71"/>
      <c r="N151" s="71"/>
      <c r="O151" s="71"/>
      <c r="P151" s="71"/>
      <c r="Q151" s="156">
        <v>3366</v>
      </c>
      <c r="R151" s="156">
        <v>3366</v>
      </c>
      <c r="S151" s="128">
        <v>2000</v>
      </c>
      <c r="T151" s="128">
        <v>2000</v>
      </c>
      <c r="U151" s="156">
        <v>2000</v>
      </c>
      <c r="V151" s="156">
        <v>2000</v>
      </c>
      <c r="W151" s="63">
        <f>X151</f>
        <v>3366</v>
      </c>
      <c r="X151" s="63">
        <f t="shared" si="46"/>
        <v>3366</v>
      </c>
      <c r="Y151" s="134">
        <v>4464</v>
      </c>
      <c r="Z151" s="63">
        <f t="shared" si="47"/>
        <v>3366</v>
      </c>
      <c r="AA151" s="63">
        <f>Y151-Z151-(3%*Y151)</f>
        <v>964.08</v>
      </c>
      <c r="AB151" s="63">
        <f>AC151</f>
        <v>964.08</v>
      </c>
      <c r="AC151" s="63">
        <v>964.08</v>
      </c>
      <c r="AD151" s="63"/>
      <c r="AE151" s="63"/>
      <c r="AF151" s="63"/>
      <c r="AH151" s="102"/>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4"/>
      <c r="CI151" s="65"/>
    </row>
    <row r="152" spans="2:87" s="66" customFormat="1" ht="49.5" customHeight="1" x14ac:dyDescent="0.25">
      <c r="B152" s="283">
        <v>1</v>
      </c>
      <c r="C152" s="76" t="s">
        <v>431</v>
      </c>
      <c r="D152" s="52"/>
      <c r="F152" s="52">
        <v>1</v>
      </c>
      <c r="G152" s="52">
        <v>1</v>
      </c>
      <c r="H152" s="76"/>
      <c r="I152" s="142" t="s">
        <v>1094</v>
      </c>
      <c r="J152" s="134">
        <v>1300</v>
      </c>
      <c r="K152" s="134">
        <v>1300</v>
      </c>
      <c r="L152" s="71"/>
      <c r="M152" s="71"/>
      <c r="N152" s="71"/>
      <c r="O152" s="71"/>
      <c r="P152" s="71"/>
      <c r="Q152" s="71"/>
      <c r="R152" s="71"/>
      <c r="S152" s="71"/>
      <c r="T152" s="71"/>
      <c r="U152" s="71"/>
      <c r="V152" s="71"/>
      <c r="W152" s="63">
        <f>X152</f>
        <v>0</v>
      </c>
      <c r="X152" s="63">
        <f t="shared" si="46"/>
        <v>0</v>
      </c>
      <c r="Y152" s="134">
        <v>1300</v>
      </c>
      <c r="Z152" s="63">
        <f t="shared" si="47"/>
        <v>0</v>
      </c>
      <c r="AA152" s="63">
        <f>95%*Y152</f>
        <v>1235</v>
      </c>
      <c r="AB152" s="63">
        <f>AC152+AD152</f>
        <v>1235</v>
      </c>
      <c r="AC152" s="63">
        <v>1235</v>
      </c>
      <c r="AD152" s="63"/>
      <c r="AE152" s="63"/>
      <c r="AF152" s="63"/>
      <c r="AH152" s="102"/>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c r="BS152" s="64"/>
      <c r="BT152" s="64"/>
      <c r="BU152" s="64"/>
      <c r="BV152" s="64"/>
      <c r="BW152" s="64"/>
      <c r="BX152" s="64"/>
      <c r="BY152" s="64"/>
      <c r="BZ152" s="64"/>
      <c r="CA152" s="64"/>
      <c r="CB152" s="64"/>
      <c r="CC152" s="64"/>
      <c r="CD152" s="64"/>
      <c r="CE152" s="64"/>
      <c r="CF152" s="64"/>
      <c r="CG152" s="64"/>
      <c r="CH152" s="64"/>
      <c r="CI152" s="65"/>
    </row>
    <row r="153" spans="2:87" s="66" customFormat="1" ht="58.5" customHeight="1" x14ac:dyDescent="0.25">
      <c r="B153" s="283">
        <v>2</v>
      </c>
      <c r="C153" s="76" t="s">
        <v>432</v>
      </c>
      <c r="D153" s="52"/>
      <c r="E153" s="52"/>
      <c r="F153" s="52">
        <v>1</v>
      </c>
      <c r="G153" s="52">
        <v>1</v>
      </c>
      <c r="H153" s="76"/>
      <c r="I153" s="142" t="s">
        <v>1095</v>
      </c>
      <c r="J153" s="134">
        <v>1500</v>
      </c>
      <c r="K153" s="134">
        <v>1500</v>
      </c>
      <c r="L153" s="71"/>
      <c r="M153" s="71"/>
      <c r="N153" s="71"/>
      <c r="O153" s="71"/>
      <c r="P153" s="71"/>
      <c r="Q153" s="71"/>
      <c r="R153" s="71"/>
      <c r="S153" s="71"/>
      <c r="T153" s="71"/>
      <c r="U153" s="71"/>
      <c r="V153" s="71"/>
      <c r="W153" s="63">
        <f>X153</f>
        <v>0</v>
      </c>
      <c r="X153" s="63">
        <f t="shared" si="46"/>
        <v>0</v>
      </c>
      <c r="Y153" s="134">
        <v>1500</v>
      </c>
      <c r="Z153" s="63">
        <f t="shared" si="47"/>
        <v>0</v>
      </c>
      <c r="AA153" s="63">
        <f>95%*Y153</f>
        <v>1425</v>
      </c>
      <c r="AB153" s="63">
        <f>AC153+AD153</f>
        <v>1425</v>
      </c>
      <c r="AC153" s="63">
        <v>1425</v>
      </c>
      <c r="AD153" s="63"/>
      <c r="AE153" s="63"/>
      <c r="AF153" s="63"/>
      <c r="AH153" s="102"/>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A153" s="64"/>
      <c r="CB153" s="64"/>
      <c r="CC153" s="64"/>
      <c r="CD153" s="64"/>
      <c r="CE153" s="64"/>
      <c r="CF153" s="64"/>
      <c r="CG153" s="64"/>
      <c r="CH153" s="64"/>
      <c r="CI153" s="65"/>
    </row>
    <row r="154" spans="2:87" s="66" customFormat="1" ht="75.75" customHeight="1" x14ac:dyDescent="0.25">
      <c r="B154" s="135">
        <v>1</v>
      </c>
      <c r="C154" s="157" t="s">
        <v>433</v>
      </c>
      <c r="D154" s="52"/>
      <c r="E154" s="52">
        <v>1</v>
      </c>
      <c r="F154" s="52"/>
      <c r="G154" s="52"/>
      <c r="H154" s="157"/>
      <c r="I154" s="59" t="s">
        <v>434</v>
      </c>
      <c r="J154" s="60">
        <v>5000</v>
      </c>
      <c r="K154" s="60">
        <v>5000</v>
      </c>
      <c r="L154" s="71"/>
      <c r="M154" s="71"/>
      <c r="N154" s="71"/>
      <c r="O154" s="71"/>
      <c r="P154" s="71"/>
      <c r="Q154" s="75">
        <v>2500</v>
      </c>
      <c r="R154" s="75">
        <v>2500</v>
      </c>
      <c r="S154" s="128">
        <v>417.84199999999998</v>
      </c>
      <c r="T154" s="128">
        <v>417.84199999999998</v>
      </c>
      <c r="U154" s="75">
        <v>2500</v>
      </c>
      <c r="V154" s="75">
        <v>2500</v>
      </c>
      <c r="W154" s="63">
        <f t="shared" ref="W154:W197" si="48">X154</f>
        <v>2500</v>
      </c>
      <c r="X154" s="63">
        <f t="shared" si="46"/>
        <v>2500</v>
      </c>
      <c r="Y154" s="60">
        <v>5000</v>
      </c>
      <c r="Z154" s="63">
        <f t="shared" si="47"/>
        <v>2500</v>
      </c>
      <c r="AA154" s="63">
        <v>2350</v>
      </c>
      <c r="AB154" s="63">
        <f>AC154</f>
        <v>2350</v>
      </c>
      <c r="AC154" s="63">
        <v>2350</v>
      </c>
      <c r="AD154" s="63"/>
      <c r="AE154" s="63"/>
      <c r="AF154" s="63"/>
      <c r="AG154" s="158"/>
      <c r="AH154" s="102"/>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c r="BJ154" s="64"/>
      <c r="BK154" s="64"/>
      <c r="BL154" s="64"/>
      <c r="BM154" s="64"/>
      <c r="BN154" s="64"/>
      <c r="BO154" s="64"/>
      <c r="BP154" s="64"/>
      <c r="BQ154" s="64"/>
      <c r="BR154" s="64"/>
      <c r="BS154" s="64"/>
      <c r="BT154" s="64"/>
      <c r="BU154" s="64"/>
      <c r="BV154" s="64"/>
      <c r="BW154" s="64"/>
      <c r="BX154" s="64"/>
      <c r="BY154" s="64"/>
      <c r="BZ154" s="64"/>
      <c r="CA154" s="64"/>
      <c r="CB154" s="64"/>
      <c r="CC154" s="64"/>
      <c r="CD154" s="64"/>
      <c r="CE154" s="64"/>
      <c r="CF154" s="64"/>
      <c r="CG154" s="64"/>
      <c r="CH154" s="64"/>
      <c r="CI154" s="65"/>
    </row>
    <row r="155" spans="2:87" s="66" customFormat="1" ht="54.75" customHeight="1" x14ac:dyDescent="0.25">
      <c r="B155" s="135">
        <v>1</v>
      </c>
      <c r="C155" s="58" t="s">
        <v>435</v>
      </c>
      <c r="D155" s="52"/>
      <c r="E155" s="52"/>
      <c r="F155" s="52">
        <v>1</v>
      </c>
      <c r="G155" s="52">
        <v>1</v>
      </c>
      <c r="H155" s="58"/>
      <c r="I155" s="142" t="s">
        <v>1096</v>
      </c>
      <c r="J155" s="60">
        <v>1500</v>
      </c>
      <c r="K155" s="60">
        <v>1500</v>
      </c>
      <c r="L155" s="71"/>
      <c r="M155" s="71"/>
      <c r="N155" s="71"/>
      <c r="O155" s="71"/>
      <c r="P155" s="71"/>
      <c r="Q155" s="71"/>
      <c r="R155" s="71"/>
      <c r="S155" s="71"/>
      <c r="T155" s="71"/>
      <c r="U155" s="71"/>
      <c r="V155" s="71"/>
      <c r="W155" s="63">
        <f t="shared" si="48"/>
        <v>0</v>
      </c>
      <c r="X155" s="63">
        <f t="shared" ref="X155:X197" si="49">Z155</f>
        <v>0</v>
      </c>
      <c r="Y155" s="60">
        <v>1500</v>
      </c>
      <c r="Z155" s="63">
        <f t="shared" ref="Z155:Z197" si="50">L155+R155</f>
        <v>0</v>
      </c>
      <c r="AA155" s="63">
        <f>95%*Y155</f>
        <v>1425</v>
      </c>
      <c r="AB155" s="63">
        <f>AC155+AD155</f>
        <v>1425</v>
      </c>
      <c r="AC155" s="63">
        <v>1425</v>
      </c>
      <c r="AD155" s="63"/>
      <c r="AE155" s="63"/>
      <c r="AF155" s="63"/>
      <c r="AH155" s="102"/>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4"/>
      <c r="CI155" s="65"/>
    </row>
    <row r="156" spans="2:87" s="66" customFormat="1" ht="54.75" customHeight="1" x14ac:dyDescent="0.25">
      <c r="B156" s="135">
        <v>2</v>
      </c>
      <c r="C156" s="58" t="s">
        <v>436</v>
      </c>
      <c r="D156" s="52"/>
      <c r="E156" s="52"/>
      <c r="F156" s="52">
        <v>1</v>
      </c>
      <c r="G156" s="52">
        <v>1</v>
      </c>
      <c r="H156" s="58"/>
      <c r="I156" s="142" t="s">
        <v>1097</v>
      </c>
      <c r="J156" s="60">
        <v>2000</v>
      </c>
      <c r="K156" s="60">
        <v>2000</v>
      </c>
      <c r="L156" s="71"/>
      <c r="M156" s="71"/>
      <c r="N156" s="71"/>
      <c r="O156" s="71"/>
      <c r="P156" s="71"/>
      <c r="Q156" s="71"/>
      <c r="R156" s="71"/>
      <c r="S156" s="71"/>
      <c r="T156" s="71"/>
      <c r="U156" s="71"/>
      <c r="V156" s="71"/>
      <c r="W156" s="63">
        <f t="shared" si="48"/>
        <v>0</v>
      </c>
      <c r="X156" s="63">
        <f t="shared" si="49"/>
        <v>0</v>
      </c>
      <c r="Y156" s="60">
        <v>2000</v>
      </c>
      <c r="Z156" s="63">
        <f t="shared" si="50"/>
        <v>0</v>
      </c>
      <c r="AA156" s="326">
        <v>1950</v>
      </c>
      <c r="AB156" s="63">
        <f t="shared" ref="AB156:AB197" si="51">AC156+AD156</f>
        <v>1000</v>
      </c>
      <c r="AC156" s="63">
        <v>1000</v>
      </c>
      <c r="AD156" s="63"/>
      <c r="AE156" s="63"/>
      <c r="AF156" s="63"/>
      <c r="AH156" s="102"/>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64"/>
      <c r="BO156" s="64"/>
      <c r="BP156" s="64"/>
      <c r="BQ156" s="64"/>
      <c r="BR156" s="64"/>
      <c r="BS156" s="64"/>
      <c r="BT156" s="64"/>
      <c r="BU156" s="64"/>
      <c r="BV156" s="64"/>
      <c r="BW156" s="64"/>
      <c r="BX156" s="64"/>
      <c r="BY156" s="64"/>
      <c r="BZ156" s="64"/>
      <c r="CA156" s="64"/>
      <c r="CB156" s="64"/>
      <c r="CC156" s="64"/>
      <c r="CD156" s="64"/>
      <c r="CE156" s="64"/>
      <c r="CF156" s="64"/>
      <c r="CG156" s="64"/>
      <c r="CH156" s="64"/>
      <c r="CI156" s="65"/>
    </row>
    <row r="157" spans="2:87" s="66" customFormat="1" ht="54.75" customHeight="1" x14ac:dyDescent="0.25">
      <c r="B157" s="135">
        <v>3</v>
      </c>
      <c r="C157" s="58" t="s">
        <v>437</v>
      </c>
      <c r="D157" s="52"/>
      <c r="E157" s="52"/>
      <c r="F157" s="52">
        <v>1</v>
      </c>
      <c r="G157" s="52">
        <v>1</v>
      </c>
      <c r="H157" s="58"/>
      <c r="I157" s="142" t="s">
        <v>1099</v>
      </c>
      <c r="J157" s="60">
        <v>2000</v>
      </c>
      <c r="K157" s="60">
        <v>2000</v>
      </c>
      <c r="L157" s="71"/>
      <c r="M157" s="71"/>
      <c r="N157" s="71"/>
      <c r="O157" s="71"/>
      <c r="P157" s="71"/>
      <c r="Q157" s="71"/>
      <c r="R157" s="71"/>
      <c r="S157" s="71"/>
      <c r="T157" s="71"/>
      <c r="U157" s="71"/>
      <c r="V157" s="71"/>
      <c r="W157" s="63">
        <f t="shared" si="48"/>
        <v>0</v>
      </c>
      <c r="X157" s="63">
        <f t="shared" si="49"/>
        <v>0</v>
      </c>
      <c r="Y157" s="60">
        <v>2000</v>
      </c>
      <c r="Z157" s="63">
        <f t="shared" si="50"/>
        <v>0</v>
      </c>
      <c r="AA157" s="326">
        <v>1950</v>
      </c>
      <c r="AB157" s="63">
        <f t="shared" si="51"/>
        <v>1000</v>
      </c>
      <c r="AC157" s="63">
        <v>1000</v>
      </c>
      <c r="AD157" s="63"/>
      <c r="AE157" s="63"/>
      <c r="AF157" s="63"/>
      <c r="AH157" s="102"/>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c r="BL157" s="64"/>
      <c r="BM157" s="64"/>
      <c r="BN157" s="64"/>
      <c r="BO157" s="64"/>
      <c r="BP157" s="64"/>
      <c r="BQ157" s="64"/>
      <c r="BR157" s="64"/>
      <c r="BS157" s="64"/>
      <c r="BT157" s="64"/>
      <c r="BU157" s="64"/>
      <c r="BV157" s="64"/>
      <c r="BW157" s="64"/>
      <c r="BX157" s="64"/>
      <c r="BY157" s="64"/>
      <c r="BZ157" s="64"/>
      <c r="CA157" s="64"/>
      <c r="CB157" s="64"/>
      <c r="CC157" s="64"/>
      <c r="CD157" s="64"/>
      <c r="CE157" s="64"/>
      <c r="CF157" s="64"/>
      <c r="CG157" s="64"/>
      <c r="CH157" s="64"/>
      <c r="CI157" s="65"/>
    </row>
    <row r="158" spans="2:87" s="66" customFormat="1" ht="54.75" customHeight="1" x14ac:dyDescent="0.25">
      <c r="B158" s="135">
        <v>4</v>
      </c>
      <c r="C158" s="58" t="s">
        <v>438</v>
      </c>
      <c r="D158" s="52"/>
      <c r="E158" s="52"/>
      <c r="F158" s="52">
        <v>1</v>
      </c>
      <c r="G158" s="52">
        <v>1</v>
      </c>
      <c r="H158" s="58"/>
      <c r="I158" s="142" t="s">
        <v>1100</v>
      </c>
      <c r="J158" s="60">
        <v>3000</v>
      </c>
      <c r="K158" s="60">
        <v>3000</v>
      </c>
      <c r="L158" s="71"/>
      <c r="M158" s="71"/>
      <c r="N158" s="71"/>
      <c r="O158" s="71"/>
      <c r="P158" s="71"/>
      <c r="Q158" s="71"/>
      <c r="R158" s="71"/>
      <c r="S158" s="71"/>
      <c r="T158" s="71"/>
      <c r="U158" s="71"/>
      <c r="V158" s="71"/>
      <c r="W158" s="63">
        <f t="shared" si="48"/>
        <v>0</v>
      </c>
      <c r="X158" s="63">
        <f t="shared" si="49"/>
        <v>0</v>
      </c>
      <c r="Y158" s="60">
        <v>3000</v>
      </c>
      <c r="Z158" s="63">
        <f t="shared" si="50"/>
        <v>0</v>
      </c>
      <c r="AA158" s="326">
        <v>1500</v>
      </c>
      <c r="AB158" s="63">
        <f t="shared" si="51"/>
        <v>1000</v>
      </c>
      <c r="AC158" s="63">
        <v>1000</v>
      </c>
      <c r="AD158" s="63"/>
      <c r="AE158" s="63"/>
      <c r="AF158" s="63"/>
      <c r="AH158" s="102"/>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c r="BN158" s="64"/>
      <c r="BO158" s="64"/>
      <c r="BP158" s="64"/>
      <c r="BQ158" s="64"/>
      <c r="BR158" s="64"/>
      <c r="BS158" s="64"/>
      <c r="BT158" s="64"/>
      <c r="BU158" s="64"/>
      <c r="BV158" s="64"/>
      <c r="BW158" s="64"/>
      <c r="BX158" s="64"/>
      <c r="BY158" s="64"/>
      <c r="BZ158" s="64"/>
      <c r="CA158" s="64"/>
      <c r="CB158" s="64"/>
      <c r="CC158" s="64"/>
      <c r="CD158" s="64"/>
      <c r="CE158" s="64"/>
      <c r="CF158" s="64"/>
      <c r="CG158" s="64"/>
      <c r="CH158" s="64"/>
      <c r="CI158" s="65"/>
    </row>
    <row r="159" spans="2:87" s="66" customFormat="1" ht="54.75" customHeight="1" x14ac:dyDescent="0.25">
      <c r="B159" s="135">
        <v>5</v>
      </c>
      <c r="C159" s="58" t="s">
        <v>439</v>
      </c>
      <c r="D159" s="52"/>
      <c r="E159" s="52"/>
      <c r="F159" s="52">
        <v>1</v>
      </c>
      <c r="G159" s="52">
        <v>1</v>
      </c>
      <c r="H159" s="58"/>
      <c r="I159" s="142" t="s">
        <v>1098</v>
      </c>
      <c r="J159" s="60">
        <v>2000</v>
      </c>
      <c r="K159" s="60">
        <v>2000</v>
      </c>
      <c r="L159" s="71"/>
      <c r="M159" s="71"/>
      <c r="N159" s="71"/>
      <c r="O159" s="71"/>
      <c r="P159" s="71"/>
      <c r="Q159" s="71"/>
      <c r="R159" s="71"/>
      <c r="S159" s="71"/>
      <c r="T159" s="71"/>
      <c r="U159" s="71"/>
      <c r="V159" s="71"/>
      <c r="W159" s="63">
        <f t="shared" si="48"/>
        <v>0</v>
      </c>
      <c r="X159" s="63">
        <f t="shared" si="49"/>
        <v>0</v>
      </c>
      <c r="Y159" s="60">
        <v>2000</v>
      </c>
      <c r="Z159" s="63">
        <f t="shared" si="50"/>
        <v>0</v>
      </c>
      <c r="AA159" s="326">
        <v>1950</v>
      </c>
      <c r="AB159" s="63">
        <f t="shared" si="51"/>
        <v>1000</v>
      </c>
      <c r="AC159" s="63">
        <v>1000</v>
      </c>
      <c r="AD159" s="63"/>
      <c r="AE159" s="63"/>
      <c r="AF159" s="63"/>
      <c r="AH159" s="102"/>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c r="BI159" s="64"/>
      <c r="BJ159" s="64"/>
      <c r="BK159" s="64"/>
      <c r="BL159" s="64"/>
      <c r="BM159" s="64"/>
      <c r="BN159" s="64"/>
      <c r="BO159" s="64"/>
      <c r="BP159" s="64"/>
      <c r="BQ159" s="64"/>
      <c r="BR159" s="64"/>
      <c r="BS159" s="64"/>
      <c r="BT159" s="64"/>
      <c r="BU159" s="64"/>
      <c r="BV159" s="64"/>
      <c r="BW159" s="64"/>
      <c r="BX159" s="64"/>
      <c r="BY159" s="64"/>
      <c r="BZ159" s="64"/>
      <c r="CA159" s="64"/>
      <c r="CB159" s="64"/>
      <c r="CC159" s="64"/>
      <c r="CD159" s="64"/>
      <c r="CE159" s="64"/>
      <c r="CF159" s="64"/>
      <c r="CG159" s="64"/>
      <c r="CH159" s="64"/>
      <c r="CI159" s="65"/>
    </row>
    <row r="160" spans="2:87" s="66" customFormat="1" ht="54.75" customHeight="1" x14ac:dyDescent="0.25">
      <c r="B160" s="135">
        <v>6</v>
      </c>
      <c r="C160" s="58" t="s">
        <v>440</v>
      </c>
      <c r="D160" s="52"/>
      <c r="E160" s="52"/>
      <c r="F160" s="52">
        <v>1</v>
      </c>
      <c r="G160" s="52">
        <v>1</v>
      </c>
      <c r="H160" s="58"/>
      <c r="I160" s="142" t="s">
        <v>1101</v>
      </c>
      <c r="J160" s="60">
        <v>1500</v>
      </c>
      <c r="K160" s="60">
        <v>1500</v>
      </c>
      <c r="L160" s="71"/>
      <c r="M160" s="71"/>
      <c r="N160" s="71"/>
      <c r="O160" s="71"/>
      <c r="P160" s="71"/>
      <c r="Q160" s="71"/>
      <c r="R160" s="71"/>
      <c r="S160" s="71"/>
      <c r="T160" s="71"/>
      <c r="U160" s="71"/>
      <c r="V160" s="71"/>
      <c r="W160" s="63">
        <f t="shared" si="48"/>
        <v>0</v>
      </c>
      <c r="X160" s="63">
        <f t="shared" si="49"/>
        <v>0</v>
      </c>
      <c r="Y160" s="60">
        <v>1500</v>
      </c>
      <c r="Z160" s="63">
        <f t="shared" si="50"/>
        <v>0</v>
      </c>
      <c r="AA160" s="63">
        <f>95%*Y160</f>
        <v>1425</v>
      </c>
      <c r="AB160" s="63">
        <f t="shared" si="51"/>
        <v>1425</v>
      </c>
      <c r="AC160" s="63">
        <v>1425</v>
      </c>
      <c r="AD160" s="63"/>
      <c r="AE160" s="63"/>
      <c r="AF160" s="63"/>
      <c r="AH160" s="102"/>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c r="BJ160" s="64"/>
      <c r="BK160" s="64"/>
      <c r="BL160" s="64"/>
      <c r="BM160" s="64"/>
      <c r="BN160" s="64"/>
      <c r="BO160" s="64"/>
      <c r="BP160" s="64"/>
      <c r="BQ160" s="64"/>
      <c r="BR160" s="64"/>
      <c r="BS160" s="64"/>
      <c r="BT160" s="64"/>
      <c r="BU160" s="64"/>
      <c r="BV160" s="64"/>
      <c r="BW160" s="64"/>
      <c r="BX160" s="64"/>
      <c r="BY160" s="64"/>
      <c r="BZ160" s="64"/>
      <c r="CA160" s="64"/>
      <c r="CB160" s="64"/>
      <c r="CC160" s="64"/>
      <c r="CD160" s="64"/>
      <c r="CE160" s="64"/>
      <c r="CF160" s="64"/>
      <c r="CG160" s="64"/>
      <c r="CH160" s="64"/>
      <c r="CI160" s="65"/>
    </row>
    <row r="161" spans="2:87" s="66" customFormat="1" ht="66" customHeight="1" x14ac:dyDescent="0.25">
      <c r="B161" s="135">
        <v>7</v>
      </c>
      <c r="C161" s="58" t="s">
        <v>441</v>
      </c>
      <c r="D161" s="52"/>
      <c r="E161" s="52"/>
      <c r="F161" s="52">
        <v>1</v>
      </c>
      <c r="G161" s="52">
        <v>1</v>
      </c>
      <c r="H161" s="58"/>
      <c r="I161" s="142" t="s">
        <v>1102</v>
      </c>
      <c r="J161" s="60">
        <f>K161</f>
        <v>1000</v>
      </c>
      <c r="K161" s="60">
        <v>1000</v>
      </c>
      <c r="L161" s="71"/>
      <c r="M161" s="71"/>
      <c r="N161" s="71"/>
      <c r="O161" s="71"/>
      <c r="P161" s="71"/>
      <c r="Q161" s="71"/>
      <c r="R161" s="71"/>
      <c r="S161" s="71"/>
      <c r="T161" s="71"/>
      <c r="U161" s="71"/>
      <c r="V161" s="71"/>
      <c r="W161" s="63">
        <f t="shared" si="48"/>
        <v>0</v>
      </c>
      <c r="X161" s="63">
        <f t="shared" si="49"/>
        <v>0</v>
      </c>
      <c r="Y161" s="60">
        <v>1000</v>
      </c>
      <c r="Z161" s="63">
        <f t="shared" si="50"/>
        <v>0</v>
      </c>
      <c r="AA161" s="63">
        <v>950</v>
      </c>
      <c r="AB161" s="63">
        <f t="shared" si="51"/>
        <v>950</v>
      </c>
      <c r="AC161" s="63">
        <v>950</v>
      </c>
      <c r="AD161" s="63"/>
      <c r="AE161" s="63"/>
      <c r="AF161" s="63"/>
      <c r="AH161" s="102"/>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64"/>
      <c r="BV161" s="64"/>
      <c r="BW161" s="64"/>
      <c r="BX161" s="64"/>
      <c r="BY161" s="64"/>
      <c r="BZ161" s="64"/>
      <c r="CA161" s="64"/>
      <c r="CB161" s="64"/>
      <c r="CC161" s="64"/>
      <c r="CD161" s="64"/>
      <c r="CE161" s="64"/>
      <c r="CF161" s="64"/>
      <c r="CG161" s="64"/>
      <c r="CH161" s="64"/>
      <c r="CI161" s="65"/>
    </row>
    <row r="162" spans="2:87" s="158" customFormat="1" ht="84.75" customHeight="1" x14ac:dyDescent="0.25">
      <c r="B162" s="135">
        <v>8</v>
      </c>
      <c r="C162" s="58" t="s">
        <v>442</v>
      </c>
      <c r="D162" s="52"/>
      <c r="E162" s="52"/>
      <c r="F162" s="52">
        <v>1</v>
      </c>
      <c r="G162" s="52">
        <v>1</v>
      </c>
      <c r="H162" s="58"/>
      <c r="I162" s="52" t="s">
        <v>1104</v>
      </c>
      <c r="J162" s="60">
        <v>1200</v>
      </c>
      <c r="K162" s="60">
        <v>1200</v>
      </c>
      <c r="L162" s="77"/>
      <c r="M162" s="77"/>
      <c r="N162" s="77"/>
      <c r="O162" s="77"/>
      <c r="P162" s="77"/>
      <c r="Q162" s="77"/>
      <c r="R162" s="77"/>
      <c r="S162" s="77"/>
      <c r="T162" s="77"/>
      <c r="U162" s="77"/>
      <c r="V162" s="77"/>
      <c r="W162" s="63">
        <f t="shared" si="48"/>
        <v>0</v>
      </c>
      <c r="X162" s="63">
        <f t="shared" si="49"/>
        <v>0</v>
      </c>
      <c r="Y162" s="60">
        <v>1200</v>
      </c>
      <c r="Z162" s="63">
        <f t="shared" si="50"/>
        <v>0</v>
      </c>
      <c r="AA162" s="63">
        <f>95%*Y162</f>
        <v>1140</v>
      </c>
      <c r="AB162" s="63">
        <f t="shared" si="51"/>
        <v>1140</v>
      </c>
      <c r="AC162" s="63">
        <v>1140</v>
      </c>
      <c r="AD162" s="63"/>
      <c r="AE162" s="63"/>
      <c r="AF162" s="63"/>
      <c r="AH162" s="208"/>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c r="BI162" s="209"/>
      <c r="BJ162" s="209"/>
      <c r="BK162" s="209"/>
      <c r="BL162" s="209"/>
      <c r="BM162" s="209"/>
      <c r="BN162" s="209"/>
      <c r="BO162" s="209"/>
      <c r="BP162" s="209"/>
      <c r="BQ162" s="209"/>
      <c r="BR162" s="209"/>
      <c r="BS162" s="209"/>
      <c r="BT162" s="209"/>
      <c r="BU162" s="209"/>
      <c r="BV162" s="209"/>
      <c r="BW162" s="209"/>
      <c r="BX162" s="209"/>
      <c r="BY162" s="209"/>
      <c r="BZ162" s="209"/>
      <c r="CA162" s="209"/>
      <c r="CB162" s="209"/>
      <c r="CC162" s="209"/>
      <c r="CD162" s="209"/>
      <c r="CE162" s="209"/>
      <c r="CF162" s="209"/>
      <c r="CG162" s="209"/>
      <c r="CH162" s="209"/>
      <c r="CI162" s="210"/>
    </row>
    <row r="163" spans="2:87" s="66" customFormat="1" ht="66" customHeight="1" x14ac:dyDescent="0.25">
      <c r="B163" s="135">
        <v>9</v>
      </c>
      <c r="C163" s="161" t="s">
        <v>443</v>
      </c>
      <c r="D163" s="52"/>
      <c r="E163" s="52"/>
      <c r="F163" s="52">
        <v>1</v>
      </c>
      <c r="G163" s="52">
        <v>1</v>
      </c>
      <c r="H163" s="161"/>
      <c r="I163" s="52" t="s">
        <v>1105</v>
      </c>
      <c r="J163" s="60">
        <v>2000</v>
      </c>
      <c r="K163" s="60">
        <v>2000</v>
      </c>
      <c r="L163" s="71"/>
      <c r="M163" s="71"/>
      <c r="N163" s="71"/>
      <c r="O163" s="71"/>
      <c r="P163" s="71"/>
      <c r="Q163" s="71"/>
      <c r="R163" s="71"/>
      <c r="S163" s="71"/>
      <c r="T163" s="71"/>
      <c r="U163" s="71"/>
      <c r="V163" s="71"/>
      <c r="W163" s="63">
        <f t="shared" si="48"/>
        <v>0</v>
      </c>
      <c r="X163" s="63">
        <f t="shared" si="49"/>
        <v>0</v>
      </c>
      <c r="Y163" s="60">
        <v>2000</v>
      </c>
      <c r="Z163" s="63">
        <f t="shared" si="50"/>
        <v>0</v>
      </c>
      <c r="AA163" s="326">
        <v>1950</v>
      </c>
      <c r="AB163" s="63">
        <f t="shared" si="51"/>
        <v>1000</v>
      </c>
      <c r="AC163" s="63">
        <v>1000</v>
      </c>
      <c r="AD163" s="63"/>
      <c r="AE163" s="63"/>
      <c r="AF163" s="63"/>
      <c r="AH163" s="102"/>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c r="BQ163" s="64"/>
      <c r="BR163" s="64"/>
      <c r="BS163" s="64"/>
      <c r="BT163" s="64"/>
      <c r="BU163" s="64"/>
      <c r="BV163" s="64"/>
      <c r="BW163" s="64"/>
      <c r="BX163" s="64"/>
      <c r="BY163" s="64"/>
      <c r="BZ163" s="64"/>
      <c r="CA163" s="64"/>
      <c r="CB163" s="64"/>
      <c r="CC163" s="64"/>
      <c r="CD163" s="64"/>
      <c r="CE163" s="64"/>
      <c r="CF163" s="64"/>
      <c r="CG163" s="64"/>
      <c r="CH163" s="64"/>
      <c r="CI163" s="65"/>
    </row>
    <row r="164" spans="2:87" s="66" customFormat="1" ht="54.75" customHeight="1" x14ac:dyDescent="0.25">
      <c r="B164" s="135">
        <v>10</v>
      </c>
      <c r="C164" s="58" t="s">
        <v>444</v>
      </c>
      <c r="D164" s="52"/>
      <c r="E164" s="52"/>
      <c r="F164" s="52">
        <v>1</v>
      </c>
      <c r="G164" s="52">
        <v>1</v>
      </c>
      <c r="H164" s="58"/>
      <c r="I164" s="52" t="s">
        <v>1144</v>
      </c>
      <c r="J164" s="60">
        <v>2000</v>
      </c>
      <c r="K164" s="60">
        <v>2000</v>
      </c>
      <c r="L164" s="71"/>
      <c r="M164" s="71"/>
      <c r="N164" s="71"/>
      <c r="O164" s="71"/>
      <c r="P164" s="71"/>
      <c r="Q164" s="71"/>
      <c r="R164" s="71"/>
      <c r="S164" s="71"/>
      <c r="T164" s="71"/>
      <c r="U164" s="71"/>
      <c r="V164" s="71"/>
      <c r="W164" s="63">
        <f t="shared" si="48"/>
        <v>0</v>
      </c>
      <c r="X164" s="63">
        <f t="shared" si="49"/>
        <v>0</v>
      </c>
      <c r="Y164" s="60">
        <v>2000</v>
      </c>
      <c r="Z164" s="63">
        <f t="shared" si="50"/>
        <v>0</v>
      </c>
      <c r="AA164" s="326">
        <v>1950</v>
      </c>
      <c r="AB164" s="63">
        <f t="shared" si="51"/>
        <v>1000</v>
      </c>
      <c r="AC164" s="63">
        <v>1000</v>
      </c>
      <c r="AD164" s="63"/>
      <c r="AE164" s="63"/>
      <c r="AF164" s="63"/>
      <c r="AH164" s="102"/>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c r="BS164" s="64"/>
      <c r="BT164" s="64"/>
      <c r="BU164" s="64"/>
      <c r="BV164" s="64"/>
      <c r="BW164" s="64"/>
      <c r="BX164" s="64"/>
      <c r="BY164" s="64"/>
      <c r="BZ164" s="64"/>
      <c r="CA164" s="64"/>
      <c r="CB164" s="64"/>
      <c r="CC164" s="64"/>
      <c r="CD164" s="64"/>
      <c r="CE164" s="64"/>
      <c r="CF164" s="64"/>
      <c r="CG164" s="64"/>
      <c r="CH164" s="64"/>
      <c r="CI164" s="65"/>
    </row>
    <row r="165" spans="2:87" s="66" customFormat="1" ht="54.75" customHeight="1" x14ac:dyDescent="0.25">
      <c r="B165" s="135">
        <v>11</v>
      </c>
      <c r="C165" s="58" t="s">
        <v>445</v>
      </c>
      <c r="D165" s="52"/>
      <c r="E165" s="52"/>
      <c r="F165" s="52">
        <v>1</v>
      </c>
      <c r="G165" s="52">
        <v>1</v>
      </c>
      <c r="H165" s="58"/>
      <c r="I165" s="142" t="s">
        <v>1106</v>
      </c>
      <c r="J165" s="60">
        <v>2000</v>
      </c>
      <c r="K165" s="60">
        <v>2000</v>
      </c>
      <c r="L165" s="71"/>
      <c r="M165" s="71"/>
      <c r="N165" s="71"/>
      <c r="O165" s="71"/>
      <c r="P165" s="71"/>
      <c r="Q165" s="71"/>
      <c r="R165" s="71"/>
      <c r="S165" s="71"/>
      <c r="T165" s="71"/>
      <c r="U165" s="71"/>
      <c r="V165" s="71"/>
      <c r="W165" s="63">
        <f t="shared" si="48"/>
        <v>0</v>
      </c>
      <c r="X165" s="63">
        <f t="shared" si="49"/>
        <v>0</v>
      </c>
      <c r="Y165" s="60">
        <v>2000</v>
      </c>
      <c r="Z165" s="63">
        <f t="shared" si="50"/>
        <v>0</v>
      </c>
      <c r="AA165" s="326">
        <v>1950</v>
      </c>
      <c r="AB165" s="63">
        <f t="shared" si="51"/>
        <v>1000</v>
      </c>
      <c r="AC165" s="63">
        <v>1000</v>
      </c>
      <c r="AD165" s="63"/>
      <c r="AE165" s="63"/>
      <c r="AF165" s="63"/>
      <c r="AH165" s="102"/>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c r="BS165" s="64"/>
      <c r="BT165" s="64"/>
      <c r="BU165" s="64"/>
      <c r="BV165" s="64"/>
      <c r="BW165" s="64"/>
      <c r="BX165" s="64"/>
      <c r="BY165" s="64"/>
      <c r="BZ165" s="64"/>
      <c r="CA165" s="64"/>
      <c r="CB165" s="64"/>
      <c r="CC165" s="64"/>
      <c r="CD165" s="64"/>
      <c r="CE165" s="64"/>
      <c r="CF165" s="64"/>
      <c r="CG165" s="64"/>
      <c r="CH165" s="64"/>
      <c r="CI165" s="65"/>
    </row>
    <row r="166" spans="2:87" s="66" customFormat="1" ht="54.75" customHeight="1" x14ac:dyDescent="0.25">
      <c r="B166" s="135">
        <v>12</v>
      </c>
      <c r="C166" s="58" t="s">
        <v>446</v>
      </c>
      <c r="D166" s="52"/>
      <c r="E166" s="52"/>
      <c r="F166" s="52">
        <v>1</v>
      </c>
      <c r="G166" s="52">
        <v>1</v>
      </c>
      <c r="H166" s="58"/>
      <c r="I166" s="142" t="s">
        <v>1107</v>
      </c>
      <c r="J166" s="60">
        <v>1500</v>
      </c>
      <c r="K166" s="60">
        <v>1500</v>
      </c>
      <c r="L166" s="71"/>
      <c r="M166" s="71"/>
      <c r="N166" s="71"/>
      <c r="O166" s="71"/>
      <c r="P166" s="71"/>
      <c r="Q166" s="71"/>
      <c r="R166" s="71"/>
      <c r="S166" s="71"/>
      <c r="T166" s="71"/>
      <c r="U166" s="71"/>
      <c r="V166" s="71"/>
      <c r="W166" s="63">
        <f t="shared" si="48"/>
        <v>0</v>
      </c>
      <c r="X166" s="63">
        <f t="shared" si="49"/>
        <v>0</v>
      </c>
      <c r="Y166" s="60">
        <v>1500</v>
      </c>
      <c r="Z166" s="63">
        <f t="shared" si="50"/>
        <v>0</v>
      </c>
      <c r="AA166" s="63">
        <f>95%*Y166</f>
        <v>1425</v>
      </c>
      <c r="AB166" s="63">
        <f t="shared" si="51"/>
        <v>1425</v>
      </c>
      <c r="AC166" s="63">
        <v>1425</v>
      </c>
      <c r="AD166" s="63"/>
      <c r="AE166" s="63"/>
      <c r="AF166" s="63"/>
      <c r="AH166" s="102"/>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c r="BS166" s="64"/>
      <c r="BT166" s="64"/>
      <c r="BU166" s="64"/>
      <c r="BV166" s="64"/>
      <c r="BW166" s="64"/>
      <c r="BX166" s="64"/>
      <c r="BY166" s="64"/>
      <c r="BZ166" s="64"/>
      <c r="CA166" s="64"/>
      <c r="CB166" s="64"/>
      <c r="CC166" s="64"/>
      <c r="CD166" s="64"/>
      <c r="CE166" s="64"/>
      <c r="CF166" s="64"/>
      <c r="CG166" s="64"/>
      <c r="CH166" s="64"/>
      <c r="CI166" s="65"/>
    </row>
    <row r="167" spans="2:87" s="66" customFormat="1" ht="54.75" customHeight="1" x14ac:dyDescent="0.25">
      <c r="B167" s="135">
        <v>13</v>
      </c>
      <c r="C167" s="58" t="s">
        <v>447</v>
      </c>
      <c r="D167" s="52"/>
      <c r="E167" s="52"/>
      <c r="F167" s="52">
        <v>1</v>
      </c>
      <c r="G167" s="52">
        <v>1</v>
      </c>
      <c r="H167" s="58"/>
      <c r="I167" s="52" t="s">
        <v>1145</v>
      </c>
      <c r="J167" s="60">
        <f>K167</f>
        <v>800</v>
      </c>
      <c r="K167" s="60">
        <v>800</v>
      </c>
      <c r="L167" s="71"/>
      <c r="M167" s="71"/>
      <c r="N167" s="71"/>
      <c r="O167" s="71"/>
      <c r="P167" s="71"/>
      <c r="Q167" s="71"/>
      <c r="R167" s="71"/>
      <c r="S167" s="71"/>
      <c r="T167" s="71"/>
      <c r="U167" s="71"/>
      <c r="V167" s="71"/>
      <c r="W167" s="63">
        <f t="shared" si="48"/>
        <v>0</v>
      </c>
      <c r="X167" s="63">
        <f t="shared" si="49"/>
        <v>0</v>
      </c>
      <c r="Y167" s="60">
        <v>800</v>
      </c>
      <c r="Z167" s="63">
        <f t="shared" si="50"/>
        <v>0</v>
      </c>
      <c r="AA167" s="63">
        <f>Y167-Z167</f>
        <v>800</v>
      </c>
      <c r="AB167" s="63">
        <f t="shared" si="51"/>
        <v>800</v>
      </c>
      <c r="AC167" s="63">
        <v>800</v>
      </c>
      <c r="AD167" s="63"/>
      <c r="AE167" s="63"/>
      <c r="AF167" s="63"/>
      <c r="AH167" s="102"/>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4"/>
      <c r="CG167" s="64"/>
      <c r="CH167" s="64"/>
      <c r="CI167" s="65"/>
    </row>
    <row r="168" spans="2:87" s="66" customFormat="1" ht="54.75" customHeight="1" x14ac:dyDescent="0.25">
      <c r="B168" s="135">
        <v>14</v>
      </c>
      <c r="C168" s="58" t="s">
        <v>448</v>
      </c>
      <c r="D168" s="52"/>
      <c r="E168" s="52"/>
      <c r="F168" s="52">
        <v>1</v>
      </c>
      <c r="G168" s="52">
        <v>1</v>
      </c>
      <c r="H168" s="58"/>
      <c r="I168" s="142" t="s">
        <v>1108</v>
      </c>
      <c r="J168" s="60">
        <v>1200</v>
      </c>
      <c r="K168" s="60">
        <v>1200</v>
      </c>
      <c r="L168" s="71"/>
      <c r="M168" s="71"/>
      <c r="N168" s="71"/>
      <c r="O168" s="71"/>
      <c r="P168" s="71"/>
      <c r="Q168" s="71"/>
      <c r="R168" s="71"/>
      <c r="S168" s="71"/>
      <c r="T168" s="71"/>
      <c r="U168" s="71"/>
      <c r="V168" s="71"/>
      <c r="W168" s="63">
        <f t="shared" si="48"/>
        <v>0</v>
      </c>
      <c r="X168" s="63">
        <f t="shared" si="49"/>
        <v>0</v>
      </c>
      <c r="Y168" s="60">
        <v>1200</v>
      </c>
      <c r="Z168" s="63">
        <f t="shared" si="50"/>
        <v>0</v>
      </c>
      <c r="AA168" s="63">
        <f t="shared" ref="AA168:AA174" si="52">95%*Y168</f>
        <v>1140</v>
      </c>
      <c r="AB168" s="63">
        <f t="shared" si="51"/>
        <v>1140</v>
      </c>
      <c r="AC168" s="63">
        <v>1140</v>
      </c>
      <c r="AD168" s="63"/>
      <c r="AE168" s="63"/>
      <c r="AF168" s="63"/>
      <c r="AH168" s="102"/>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64"/>
      <c r="BO168" s="64"/>
      <c r="BP168" s="64"/>
      <c r="BQ168" s="64"/>
      <c r="BR168" s="64"/>
      <c r="BS168" s="64"/>
      <c r="BT168" s="64"/>
      <c r="BU168" s="64"/>
      <c r="BV168" s="64"/>
      <c r="BW168" s="64"/>
      <c r="BX168" s="64"/>
      <c r="BY168" s="64"/>
      <c r="BZ168" s="64"/>
      <c r="CA168" s="64"/>
      <c r="CB168" s="64"/>
      <c r="CC168" s="64"/>
      <c r="CD168" s="64"/>
      <c r="CE168" s="64"/>
      <c r="CF168" s="64"/>
      <c r="CG168" s="64"/>
      <c r="CH168" s="64"/>
      <c r="CI168" s="65"/>
    </row>
    <row r="169" spans="2:87" s="66" customFormat="1" ht="54.75" customHeight="1" x14ac:dyDescent="0.25">
      <c r="B169" s="135">
        <v>15</v>
      </c>
      <c r="C169" s="58" t="s">
        <v>449</v>
      </c>
      <c r="D169" s="52"/>
      <c r="E169" s="52"/>
      <c r="F169" s="52">
        <v>1</v>
      </c>
      <c r="G169" s="52">
        <v>1</v>
      </c>
      <c r="H169" s="58"/>
      <c r="I169" s="142" t="s">
        <v>1146</v>
      </c>
      <c r="J169" s="60">
        <f>K169</f>
        <v>1000</v>
      </c>
      <c r="K169" s="60">
        <v>1000</v>
      </c>
      <c r="L169" s="71"/>
      <c r="M169" s="71"/>
      <c r="N169" s="71"/>
      <c r="O169" s="71"/>
      <c r="P169" s="71"/>
      <c r="Q169" s="71"/>
      <c r="R169" s="71"/>
      <c r="S169" s="71"/>
      <c r="T169" s="71"/>
      <c r="U169" s="71"/>
      <c r="V169" s="71"/>
      <c r="W169" s="63">
        <f t="shared" si="48"/>
        <v>0</v>
      </c>
      <c r="X169" s="63">
        <f t="shared" si="49"/>
        <v>0</v>
      </c>
      <c r="Y169" s="60">
        <v>1000</v>
      </c>
      <c r="Z169" s="63">
        <f t="shared" si="50"/>
        <v>0</v>
      </c>
      <c r="AA169" s="63">
        <f t="shared" si="52"/>
        <v>950</v>
      </c>
      <c r="AB169" s="63">
        <f t="shared" si="51"/>
        <v>950</v>
      </c>
      <c r="AC169" s="63">
        <v>950</v>
      </c>
      <c r="AD169" s="63"/>
      <c r="AE169" s="63"/>
      <c r="AF169" s="63"/>
      <c r="AH169" s="102"/>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c r="BL169" s="64"/>
      <c r="BM169" s="64"/>
      <c r="BN169" s="64"/>
      <c r="BO169" s="64"/>
      <c r="BP169" s="64"/>
      <c r="BQ169" s="64"/>
      <c r="BR169" s="64"/>
      <c r="BS169" s="64"/>
      <c r="BT169" s="64"/>
      <c r="BU169" s="64"/>
      <c r="BV169" s="64"/>
      <c r="BW169" s="64"/>
      <c r="BX169" s="64"/>
      <c r="BY169" s="64"/>
      <c r="BZ169" s="64"/>
      <c r="CA169" s="64"/>
      <c r="CB169" s="64"/>
      <c r="CC169" s="64"/>
      <c r="CD169" s="64"/>
      <c r="CE169" s="64"/>
      <c r="CF169" s="64"/>
      <c r="CG169" s="64"/>
      <c r="CH169" s="64"/>
      <c r="CI169" s="65"/>
    </row>
    <row r="170" spans="2:87" s="66" customFormat="1" ht="54.75" customHeight="1" x14ac:dyDescent="0.25">
      <c r="B170" s="135">
        <v>16</v>
      </c>
      <c r="C170" s="58" t="s">
        <v>450</v>
      </c>
      <c r="D170" s="52"/>
      <c r="E170" s="52"/>
      <c r="F170" s="52">
        <v>1</v>
      </c>
      <c r="G170" s="52">
        <v>1</v>
      </c>
      <c r="H170" s="58"/>
      <c r="I170" s="52" t="s">
        <v>1147</v>
      </c>
      <c r="J170" s="60">
        <v>1000</v>
      </c>
      <c r="K170" s="60">
        <v>1000</v>
      </c>
      <c r="L170" s="71"/>
      <c r="M170" s="71"/>
      <c r="N170" s="71"/>
      <c r="O170" s="71"/>
      <c r="P170" s="71"/>
      <c r="Q170" s="71"/>
      <c r="R170" s="71"/>
      <c r="S170" s="71"/>
      <c r="T170" s="71"/>
      <c r="U170" s="71"/>
      <c r="V170" s="71"/>
      <c r="W170" s="63">
        <f t="shared" si="48"/>
        <v>0</v>
      </c>
      <c r="X170" s="63">
        <f t="shared" si="49"/>
        <v>0</v>
      </c>
      <c r="Y170" s="60">
        <v>1000</v>
      </c>
      <c r="Z170" s="63">
        <f t="shared" si="50"/>
        <v>0</v>
      </c>
      <c r="AA170" s="63">
        <f t="shared" si="52"/>
        <v>950</v>
      </c>
      <c r="AB170" s="63">
        <f t="shared" si="51"/>
        <v>950</v>
      </c>
      <c r="AC170" s="63">
        <v>950</v>
      </c>
      <c r="AD170" s="63"/>
      <c r="AE170" s="63"/>
      <c r="AF170" s="63"/>
      <c r="AH170" s="102"/>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c r="BL170" s="64"/>
      <c r="BM170" s="64"/>
      <c r="BN170" s="64"/>
      <c r="BO170" s="64"/>
      <c r="BP170" s="64"/>
      <c r="BQ170" s="64"/>
      <c r="BR170" s="64"/>
      <c r="BS170" s="64"/>
      <c r="BT170" s="64"/>
      <c r="BU170" s="64"/>
      <c r="BV170" s="64"/>
      <c r="BW170" s="64"/>
      <c r="BX170" s="64"/>
      <c r="BY170" s="64"/>
      <c r="BZ170" s="64"/>
      <c r="CA170" s="64"/>
      <c r="CB170" s="64"/>
      <c r="CC170" s="64"/>
      <c r="CD170" s="64"/>
      <c r="CE170" s="64"/>
      <c r="CF170" s="64"/>
      <c r="CG170" s="64"/>
      <c r="CH170" s="64"/>
      <c r="CI170" s="65"/>
    </row>
    <row r="171" spans="2:87" s="66" customFormat="1" ht="54.75" customHeight="1" x14ac:dyDescent="0.25">
      <c r="B171" s="135">
        <v>17</v>
      </c>
      <c r="C171" s="58" t="s">
        <v>451</v>
      </c>
      <c r="D171" s="52"/>
      <c r="E171" s="52"/>
      <c r="F171" s="52">
        <v>1</v>
      </c>
      <c r="G171" s="52">
        <v>1</v>
      </c>
      <c r="H171" s="58"/>
      <c r="I171" s="142" t="s">
        <v>1109</v>
      </c>
      <c r="J171" s="60">
        <v>1300</v>
      </c>
      <c r="K171" s="60">
        <v>1300</v>
      </c>
      <c r="L171" s="71"/>
      <c r="M171" s="71"/>
      <c r="N171" s="71"/>
      <c r="O171" s="71"/>
      <c r="P171" s="71"/>
      <c r="Q171" s="71"/>
      <c r="R171" s="71"/>
      <c r="S171" s="71"/>
      <c r="T171" s="71"/>
      <c r="U171" s="71"/>
      <c r="V171" s="71"/>
      <c r="W171" s="63">
        <f t="shared" si="48"/>
        <v>0</v>
      </c>
      <c r="X171" s="63">
        <f t="shared" si="49"/>
        <v>0</v>
      </c>
      <c r="Y171" s="60">
        <v>1300</v>
      </c>
      <c r="Z171" s="63">
        <f t="shared" si="50"/>
        <v>0</v>
      </c>
      <c r="AA171" s="63">
        <f>95%*Y171</f>
        <v>1235</v>
      </c>
      <c r="AB171" s="63">
        <f t="shared" si="51"/>
        <v>1235</v>
      </c>
      <c r="AC171" s="63">
        <v>1235</v>
      </c>
      <c r="AD171" s="63"/>
      <c r="AE171" s="63"/>
      <c r="AF171" s="63"/>
      <c r="AH171" s="102"/>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64"/>
      <c r="BV171" s="64"/>
      <c r="BW171" s="64"/>
      <c r="BX171" s="64"/>
      <c r="BY171" s="64"/>
      <c r="BZ171" s="64"/>
      <c r="CA171" s="64"/>
      <c r="CB171" s="64"/>
      <c r="CC171" s="64"/>
      <c r="CD171" s="64"/>
      <c r="CE171" s="64"/>
      <c r="CF171" s="64"/>
      <c r="CG171" s="64"/>
      <c r="CH171" s="64"/>
      <c r="CI171" s="65"/>
    </row>
    <row r="172" spans="2:87" s="66" customFormat="1" ht="54.75" customHeight="1" x14ac:dyDescent="0.25">
      <c r="B172" s="135">
        <v>18</v>
      </c>
      <c r="C172" s="58" t="s">
        <v>452</v>
      </c>
      <c r="D172" s="52"/>
      <c r="E172" s="52"/>
      <c r="F172" s="52">
        <v>1</v>
      </c>
      <c r="G172" s="52">
        <v>1</v>
      </c>
      <c r="H172" s="58"/>
      <c r="I172" s="142" t="s">
        <v>1110</v>
      </c>
      <c r="J172" s="60">
        <v>1300</v>
      </c>
      <c r="K172" s="60">
        <v>1300</v>
      </c>
      <c r="L172" s="71"/>
      <c r="M172" s="71"/>
      <c r="N172" s="71"/>
      <c r="O172" s="71"/>
      <c r="P172" s="71"/>
      <c r="Q172" s="71"/>
      <c r="R172" s="71"/>
      <c r="S172" s="71"/>
      <c r="T172" s="71"/>
      <c r="U172" s="71"/>
      <c r="V172" s="71"/>
      <c r="W172" s="63">
        <f t="shared" si="48"/>
        <v>0</v>
      </c>
      <c r="X172" s="63">
        <f t="shared" si="49"/>
        <v>0</v>
      </c>
      <c r="Y172" s="60">
        <v>1300.3</v>
      </c>
      <c r="Z172" s="63">
        <f t="shared" si="50"/>
        <v>0</v>
      </c>
      <c r="AA172" s="326">
        <v>1250</v>
      </c>
      <c r="AB172" s="63">
        <f t="shared" si="51"/>
        <v>1235.2849999999999</v>
      </c>
      <c r="AC172" s="63">
        <v>1235.2849999999999</v>
      </c>
      <c r="AD172" s="63"/>
      <c r="AE172" s="63"/>
      <c r="AF172" s="63"/>
      <c r="AH172" s="102"/>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64"/>
      <c r="BO172" s="64"/>
      <c r="BP172" s="64"/>
      <c r="BQ172" s="64"/>
      <c r="BR172" s="64"/>
      <c r="BS172" s="64"/>
      <c r="BT172" s="64"/>
      <c r="BU172" s="64"/>
      <c r="BV172" s="64"/>
      <c r="BW172" s="64"/>
      <c r="BX172" s="64"/>
      <c r="BY172" s="64"/>
      <c r="BZ172" s="64"/>
      <c r="CA172" s="64"/>
      <c r="CB172" s="64"/>
      <c r="CC172" s="64"/>
      <c r="CD172" s="64"/>
      <c r="CE172" s="64"/>
      <c r="CF172" s="64"/>
      <c r="CG172" s="64"/>
      <c r="CH172" s="64"/>
      <c r="CI172" s="65"/>
    </row>
    <row r="173" spans="2:87" s="66" customFormat="1" ht="54.75" customHeight="1" x14ac:dyDescent="0.25">
      <c r="B173" s="135">
        <v>19</v>
      </c>
      <c r="C173" s="58" t="s">
        <v>453</v>
      </c>
      <c r="D173" s="52"/>
      <c r="E173" s="52"/>
      <c r="F173" s="52">
        <v>1</v>
      </c>
      <c r="G173" s="52">
        <v>1</v>
      </c>
      <c r="H173" s="58"/>
      <c r="I173" s="142" t="s">
        <v>1111</v>
      </c>
      <c r="J173" s="60">
        <f>K173</f>
        <v>1000</v>
      </c>
      <c r="K173" s="60">
        <v>1000</v>
      </c>
      <c r="L173" s="71"/>
      <c r="M173" s="71"/>
      <c r="N173" s="71"/>
      <c r="O173" s="71"/>
      <c r="P173" s="71"/>
      <c r="Q173" s="71"/>
      <c r="R173" s="71"/>
      <c r="S173" s="71"/>
      <c r="T173" s="71"/>
      <c r="U173" s="71"/>
      <c r="V173" s="71"/>
      <c r="W173" s="63">
        <f t="shared" si="48"/>
        <v>0</v>
      </c>
      <c r="X173" s="63">
        <f t="shared" si="49"/>
        <v>0</v>
      </c>
      <c r="Y173" s="60">
        <v>1000</v>
      </c>
      <c r="Z173" s="63">
        <f t="shared" si="50"/>
        <v>0</v>
      </c>
      <c r="AA173" s="63">
        <v>950</v>
      </c>
      <c r="AB173" s="63">
        <f t="shared" si="51"/>
        <v>950</v>
      </c>
      <c r="AC173" s="63">
        <v>950</v>
      </c>
      <c r="AD173" s="63"/>
      <c r="AE173" s="63"/>
      <c r="AF173" s="63"/>
      <c r="AH173" s="328">
        <f>95%*Y173</f>
        <v>950</v>
      </c>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4"/>
      <c r="CI173" s="65"/>
    </row>
    <row r="174" spans="2:87" s="66" customFormat="1" ht="60" customHeight="1" x14ac:dyDescent="0.25">
      <c r="B174" s="135">
        <v>20</v>
      </c>
      <c r="C174" s="58" t="s">
        <v>454</v>
      </c>
      <c r="D174" s="52"/>
      <c r="E174" s="52"/>
      <c r="F174" s="52">
        <v>1</v>
      </c>
      <c r="G174" s="52">
        <v>1</v>
      </c>
      <c r="H174" s="58"/>
      <c r="I174" s="142" t="s">
        <v>1112</v>
      </c>
      <c r="J174" s="60">
        <f>K174</f>
        <v>1000</v>
      </c>
      <c r="K174" s="60">
        <v>1000</v>
      </c>
      <c r="L174" s="71"/>
      <c r="M174" s="71"/>
      <c r="N174" s="71"/>
      <c r="O174" s="71"/>
      <c r="P174" s="71"/>
      <c r="Q174" s="71"/>
      <c r="R174" s="71"/>
      <c r="S174" s="71"/>
      <c r="T174" s="71"/>
      <c r="U174" s="71"/>
      <c r="V174" s="71"/>
      <c r="W174" s="63">
        <f t="shared" si="48"/>
        <v>0</v>
      </c>
      <c r="X174" s="63">
        <f t="shared" si="49"/>
        <v>0</v>
      </c>
      <c r="Y174" s="60">
        <v>1000</v>
      </c>
      <c r="Z174" s="63">
        <f t="shared" si="50"/>
        <v>0</v>
      </c>
      <c r="AA174" s="63">
        <f t="shared" si="52"/>
        <v>950</v>
      </c>
      <c r="AB174" s="63">
        <f t="shared" si="51"/>
        <v>950</v>
      </c>
      <c r="AC174" s="63">
        <v>950</v>
      </c>
      <c r="AD174" s="63"/>
      <c r="AE174" s="63"/>
      <c r="AF174" s="63"/>
      <c r="AH174" s="102"/>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c r="BJ174" s="64"/>
      <c r="BK174" s="64"/>
      <c r="BL174" s="64"/>
      <c r="BM174" s="64"/>
      <c r="BN174" s="64"/>
      <c r="BO174" s="64"/>
      <c r="BP174" s="64"/>
      <c r="BQ174" s="64"/>
      <c r="BR174" s="64"/>
      <c r="BS174" s="64"/>
      <c r="BT174" s="64"/>
      <c r="BU174" s="64"/>
      <c r="BV174" s="64"/>
      <c r="BW174" s="64"/>
      <c r="BX174" s="64"/>
      <c r="BY174" s="64"/>
      <c r="BZ174" s="64"/>
      <c r="CA174" s="64"/>
      <c r="CB174" s="64"/>
      <c r="CC174" s="64"/>
      <c r="CD174" s="64"/>
      <c r="CE174" s="64"/>
      <c r="CF174" s="64"/>
      <c r="CG174" s="64"/>
      <c r="CH174" s="64"/>
      <c r="CI174" s="65"/>
    </row>
    <row r="175" spans="2:87" s="66" customFormat="1" ht="54.75" customHeight="1" x14ac:dyDescent="0.25">
      <c r="B175" s="135">
        <v>21</v>
      </c>
      <c r="C175" s="58" t="s">
        <v>455</v>
      </c>
      <c r="D175" s="52"/>
      <c r="E175" s="52"/>
      <c r="F175" s="52">
        <v>1</v>
      </c>
      <c r="G175" s="52">
        <v>1</v>
      </c>
      <c r="H175" s="58"/>
      <c r="I175" s="142" t="s">
        <v>1113</v>
      </c>
      <c r="J175" s="60">
        <v>3000</v>
      </c>
      <c r="K175" s="60">
        <v>3000</v>
      </c>
      <c r="L175" s="71"/>
      <c r="M175" s="71"/>
      <c r="N175" s="71"/>
      <c r="O175" s="71"/>
      <c r="P175" s="71"/>
      <c r="Q175" s="71"/>
      <c r="R175" s="71"/>
      <c r="S175" s="71"/>
      <c r="T175" s="71"/>
      <c r="U175" s="71"/>
      <c r="V175" s="71"/>
      <c r="W175" s="63">
        <f t="shared" si="48"/>
        <v>0</v>
      </c>
      <c r="X175" s="63">
        <f t="shared" si="49"/>
        <v>0</v>
      </c>
      <c r="Y175" s="60">
        <v>3000</v>
      </c>
      <c r="Z175" s="63">
        <f t="shared" si="50"/>
        <v>0</v>
      </c>
      <c r="AA175" s="326">
        <v>1500</v>
      </c>
      <c r="AB175" s="63">
        <f t="shared" si="51"/>
        <v>1000</v>
      </c>
      <c r="AC175" s="63">
        <v>1000</v>
      </c>
      <c r="AD175" s="63"/>
      <c r="AE175" s="63"/>
      <c r="AF175" s="63"/>
      <c r="AH175" s="102"/>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c r="BJ175" s="64"/>
      <c r="BK175" s="64"/>
      <c r="BL175" s="64"/>
      <c r="BM175" s="64"/>
      <c r="BN175" s="64"/>
      <c r="BO175" s="64"/>
      <c r="BP175" s="64"/>
      <c r="BQ175" s="64"/>
      <c r="BR175" s="64"/>
      <c r="BS175" s="64"/>
      <c r="BT175" s="64"/>
      <c r="BU175" s="64"/>
      <c r="BV175" s="64"/>
      <c r="BW175" s="64"/>
      <c r="BX175" s="64"/>
      <c r="BY175" s="64"/>
      <c r="BZ175" s="64"/>
      <c r="CA175" s="64"/>
      <c r="CB175" s="64"/>
      <c r="CC175" s="64"/>
      <c r="CD175" s="64"/>
      <c r="CE175" s="64"/>
      <c r="CF175" s="64"/>
      <c r="CG175" s="64"/>
      <c r="CH175" s="64"/>
      <c r="CI175" s="65"/>
    </row>
    <row r="176" spans="2:87" s="66" customFormat="1" ht="54.75" customHeight="1" x14ac:dyDescent="0.25">
      <c r="B176" s="135">
        <v>22</v>
      </c>
      <c r="C176" s="58" t="s">
        <v>456</v>
      </c>
      <c r="D176" s="52"/>
      <c r="E176" s="52"/>
      <c r="F176" s="52">
        <v>1</v>
      </c>
      <c r="G176" s="52">
        <v>1</v>
      </c>
      <c r="H176" s="58"/>
      <c r="I176" s="142" t="s">
        <v>1114</v>
      </c>
      <c r="J176" s="60">
        <v>2000</v>
      </c>
      <c r="K176" s="60">
        <v>2000</v>
      </c>
      <c r="L176" s="71"/>
      <c r="M176" s="71"/>
      <c r="N176" s="71"/>
      <c r="O176" s="71"/>
      <c r="P176" s="71"/>
      <c r="Q176" s="71"/>
      <c r="R176" s="71"/>
      <c r="S176" s="71"/>
      <c r="T176" s="71"/>
      <c r="U176" s="71"/>
      <c r="V176" s="71"/>
      <c r="W176" s="63">
        <f t="shared" si="48"/>
        <v>0</v>
      </c>
      <c r="X176" s="63">
        <f t="shared" si="49"/>
        <v>0</v>
      </c>
      <c r="Y176" s="60">
        <v>2000</v>
      </c>
      <c r="Z176" s="63">
        <f t="shared" si="50"/>
        <v>0</v>
      </c>
      <c r="AA176" s="326">
        <v>1950</v>
      </c>
      <c r="AB176" s="63">
        <f t="shared" si="51"/>
        <v>1000</v>
      </c>
      <c r="AC176" s="63">
        <v>1000</v>
      </c>
      <c r="AD176" s="63"/>
      <c r="AE176" s="63"/>
      <c r="AF176" s="63"/>
      <c r="AH176" s="102"/>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64"/>
      <c r="BW176" s="64"/>
      <c r="BX176" s="64"/>
      <c r="BY176" s="64"/>
      <c r="BZ176" s="64"/>
      <c r="CA176" s="64"/>
      <c r="CB176" s="64"/>
      <c r="CC176" s="64"/>
      <c r="CD176" s="64"/>
      <c r="CE176" s="64"/>
      <c r="CF176" s="64"/>
      <c r="CG176" s="64"/>
      <c r="CH176" s="64"/>
      <c r="CI176" s="65"/>
    </row>
    <row r="177" spans="2:87" s="66" customFormat="1" ht="54.75" customHeight="1" x14ac:dyDescent="0.25">
      <c r="B177" s="135">
        <v>23</v>
      </c>
      <c r="C177" s="58" t="s">
        <v>457</v>
      </c>
      <c r="D177" s="52"/>
      <c r="E177" s="52"/>
      <c r="F177" s="52">
        <v>1</v>
      </c>
      <c r="G177" s="52">
        <v>1</v>
      </c>
      <c r="H177" s="58"/>
      <c r="I177" s="142" t="s">
        <v>1115</v>
      </c>
      <c r="J177" s="60">
        <v>2400</v>
      </c>
      <c r="K177" s="60">
        <v>2400</v>
      </c>
      <c r="L177" s="71"/>
      <c r="M177" s="71"/>
      <c r="N177" s="71"/>
      <c r="O177" s="71"/>
      <c r="P177" s="71"/>
      <c r="Q177" s="71"/>
      <c r="R177" s="71"/>
      <c r="S177" s="71"/>
      <c r="T177" s="71"/>
      <c r="U177" s="71"/>
      <c r="V177" s="71"/>
      <c r="W177" s="63">
        <f t="shared" si="48"/>
        <v>0</v>
      </c>
      <c r="X177" s="63">
        <f t="shared" si="49"/>
        <v>0</v>
      </c>
      <c r="Y177" s="60">
        <v>2400</v>
      </c>
      <c r="Z177" s="63">
        <f t="shared" si="50"/>
        <v>0</v>
      </c>
      <c r="AA177" s="326">
        <v>2350</v>
      </c>
      <c r="AB177" s="63">
        <f t="shared" si="51"/>
        <v>1000</v>
      </c>
      <c r="AC177" s="63">
        <v>1000</v>
      </c>
      <c r="AD177" s="63"/>
      <c r="AE177" s="63"/>
      <c r="AF177" s="63"/>
      <c r="AH177" s="102"/>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c r="BI177" s="64"/>
      <c r="BJ177" s="64"/>
      <c r="BK177" s="64"/>
      <c r="BL177" s="64"/>
      <c r="BM177" s="64"/>
      <c r="BN177" s="64"/>
      <c r="BO177" s="64"/>
      <c r="BP177" s="64"/>
      <c r="BQ177" s="64"/>
      <c r="BR177" s="64"/>
      <c r="BS177" s="64"/>
      <c r="BT177" s="64"/>
      <c r="BU177" s="64"/>
      <c r="BV177" s="64"/>
      <c r="BW177" s="64"/>
      <c r="BX177" s="64"/>
      <c r="BY177" s="64"/>
      <c r="BZ177" s="64"/>
      <c r="CA177" s="64"/>
      <c r="CB177" s="64"/>
      <c r="CC177" s="64"/>
      <c r="CD177" s="64"/>
      <c r="CE177" s="64"/>
      <c r="CF177" s="64"/>
      <c r="CG177" s="64"/>
      <c r="CH177" s="64"/>
      <c r="CI177" s="65"/>
    </row>
    <row r="178" spans="2:87" s="66" customFormat="1" ht="63" customHeight="1" x14ac:dyDescent="0.25">
      <c r="B178" s="135">
        <v>24</v>
      </c>
      <c r="C178" s="58" t="s">
        <v>458</v>
      </c>
      <c r="D178" s="52"/>
      <c r="E178" s="52"/>
      <c r="F178" s="52">
        <v>1</v>
      </c>
      <c r="G178" s="52">
        <v>1</v>
      </c>
      <c r="H178" s="58"/>
      <c r="I178" s="142" t="s">
        <v>1116</v>
      </c>
      <c r="J178" s="60">
        <v>1200</v>
      </c>
      <c r="K178" s="60">
        <v>1200</v>
      </c>
      <c r="L178" s="71"/>
      <c r="M178" s="71"/>
      <c r="N178" s="71"/>
      <c r="O178" s="71"/>
      <c r="P178" s="71"/>
      <c r="Q178" s="71"/>
      <c r="R178" s="71"/>
      <c r="S178" s="71"/>
      <c r="T178" s="71"/>
      <c r="U178" s="71"/>
      <c r="V178" s="71"/>
      <c r="W178" s="63">
        <f t="shared" si="48"/>
        <v>0</v>
      </c>
      <c r="X178" s="63">
        <f t="shared" si="49"/>
        <v>0</v>
      </c>
      <c r="Y178" s="60">
        <v>1200</v>
      </c>
      <c r="Z178" s="63">
        <f t="shared" si="50"/>
        <v>0</v>
      </c>
      <c r="AA178" s="63">
        <f t="shared" ref="AA178:AA186" si="53">95%*Y178</f>
        <v>1140</v>
      </c>
      <c r="AB178" s="63">
        <f t="shared" si="51"/>
        <v>1140</v>
      </c>
      <c r="AC178" s="63">
        <v>1140</v>
      </c>
      <c r="AD178" s="63"/>
      <c r="AE178" s="63"/>
      <c r="AF178" s="63"/>
      <c r="AH178" s="102"/>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c r="BI178" s="64"/>
      <c r="BJ178" s="64"/>
      <c r="BK178" s="64"/>
      <c r="BL178" s="64"/>
      <c r="BM178" s="64"/>
      <c r="BN178" s="64"/>
      <c r="BO178" s="64"/>
      <c r="BP178" s="64"/>
      <c r="BQ178" s="64"/>
      <c r="BR178" s="64"/>
      <c r="BS178" s="64"/>
      <c r="BT178" s="64"/>
      <c r="BU178" s="64"/>
      <c r="BV178" s="64"/>
      <c r="BW178" s="64"/>
      <c r="BX178" s="64"/>
      <c r="BY178" s="64"/>
      <c r="BZ178" s="64"/>
      <c r="CA178" s="64"/>
      <c r="CB178" s="64"/>
      <c r="CC178" s="64"/>
      <c r="CD178" s="64"/>
      <c r="CE178" s="64"/>
      <c r="CF178" s="64"/>
      <c r="CG178" s="64"/>
      <c r="CH178" s="64"/>
      <c r="CI178" s="65"/>
    </row>
    <row r="179" spans="2:87" s="66" customFormat="1" ht="54.75" customHeight="1" x14ac:dyDescent="0.25">
      <c r="B179" s="135">
        <v>25</v>
      </c>
      <c r="C179" s="58" t="s">
        <v>459</v>
      </c>
      <c r="D179" s="52"/>
      <c r="E179" s="52"/>
      <c r="F179" s="52">
        <v>1</v>
      </c>
      <c r="G179" s="52">
        <v>1</v>
      </c>
      <c r="H179" s="58"/>
      <c r="I179" s="142" t="s">
        <v>1117</v>
      </c>
      <c r="J179" s="60">
        <v>1000</v>
      </c>
      <c r="K179" s="60">
        <v>1000</v>
      </c>
      <c r="L179" s="71"/>
      <c r="M179" s="71"/>
      <c r="N179" s="71"/>
      <c r="O179" s="71"/>
      <c r="P179" s="71"/>
      <c r="Q179" s="71"/>
      <c r="R179" s="71"/>
      <c r="S179" s="71"/>
      <c r="T179" s="71"/>
      <c r="U179" s="71"/>
      <c r="V179" s="71"/>
      <c r="W179" s="63">
        <f t="shared" si="48"/>
        <v>0</v>
      </c>
      <c r="X179" s="63">
        <f t="shared" si="49"/>
        <v>0</v>
      </c>
      <c r="Y179" s="60">
        <v>1000</v>
      </c>
      <c r="Z179" s="63">
        <f t="shared" si="50"/>
        <v>0</v>
      </c>
      <c r="AA179" s="63">
        <f t="shared" si="53"/>
        <v>950</v>
      </c>
      <c r="AB179" s="63">
        <f t="shared" si="51"/>
        <v>950</v>
      </c>
      <c r="AC179" s="63">
        <v>950</v>
      </c>
      <c r="AD179" s="63"/>
      <c r="AE179" s="63"/>
      <c r="AF179" s="63"/>
      <c r="AH179" s="102"/>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c r="BJ179" s="64"/>
      <c r="BK179" s="64"/>
      <c r="BL179" s="64"/>
      <c r="BM179" s="64"/>
      <c r="BN179" s="64"/>
      <c r="BO179" s="64"/>
      <c r="BP179" s="64"/>
      <c r="BQ179" s="64"/>
      <c r="BR179" s="64"/>
      <c r="BS179" s="64"/>
      <c r="BT179" s="64"/>
      <c r="BU179" s="64"/>
      <c r="BV179" s="64"/>
      <c r="BW179" s="64"/>
      <c r="BX179" s="64"/>
      <c r="BY179" s="64"/>
      <c r="BZ179" s="64"/>
      <c r="CA179" s="64"/>
      <c r="CB179" s="64"/>
      <c r="CC179" s="64"/>
      <c r="CD179" s="64"/>
      <c r="CE179" s="64"/>
      <c r="CF179" s="64"/>
      <c r="CG179" s="64"/>
      <c r="CH179" s="64"/>
      <c r="CI179" s="65"/>
    </row>
    <row r="180" spans="2:87" s="66" customFormat="1" ht="54.75" customHeight="1" x14ac:dyDescent="0.25">
      <c r="B180" s="135">
        <v>26</v>
      </c>
      <c r="C180" s="58" t="s">
        <v>460</v>
      </c>
      <c r="D180" s="52"/>
      <c r="E180" s="52"/>
      <c r="F180" s="52">
        <v>1</v>
      </c>
      <c r="G180" s="52">
        <v>1</v>
      </c>
      <c r="H180" s="58"/>
      <c r="I180" s="52" t="s">
        <v>1148</v>
      </c>
      <c r="J180" s="60">
        <v>1200</v>
      </c>
      <c r="K180" s="60">
        <v>1200</v>
      </c>
      <c r="L180" s="71"/>
      <c r="M180" s="71"/>
      <c r="N180" s="71"/>
      <c r="O180" s="71"/>
      <c r="P180" s="71"/>
      <c r="Q180" s="71"/>
      <c r="R180" s="71"/>
      <c r="S180" s="71"/>
      <c r="T180" s="71"/>
      <c r="U180" s="71"/>
      <c r="V180" s="71"/>
      <c r="W180" s="63">
        <f t="shared" si="48"/>
        <v>0</v>
      </c>
      <c r="X180" s="63">
        <f t="shared" si="49"/>
        <v>0</v>
      </c>
      <c r="Y180" s="60">
        <v>1200</v>
      </c>
      <c r="Z180" s="63">
        <f t="shared" si="50"/>
        <v>0</v>
      </c>
      <c r="AA180" s="63">
        <f t="shared" si="53"/>
        <v>1140</v>
      </c>
      <c r="AB180" s="63">
        <f t="shared" si="51"/>
        <v>1140</v>
      </c>
      <c r="AC180" s="63">
        <v>1140</v>
      </c>
      <c r="AD180" s="63"/>
      <c r="AE180" s="63"/>
      <c r="AF180" s="63"/>
      <c r="AH180" s="102"/>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c r="BI180" s="64"/>
      <c r="BJ180" s="64"/>
      <c r="BK180" s="64"/>
      <c r="BL180" s="64"/>
      <c r="BM180" s="64"/>
      <c r="BN180" s="64"/>
      <c r="BO180" s="64"/>
      <c r="BP180" s="64"/>
      <c r="BQ180" s="64"/>
      <c r="BR180" s="64"/>
      <c r="BS180" s="64"/>
      <c r="BT180" s="64"/>
      <c r="BU180" s="64"/>
      <c r="BV180" s="64"/>
      <c r="BW180" s="64"/>
      <c r="BX180" s="64"/>
      <c r="BY180" s="64"/>
      <c r="BZ180" s="64"/>
      <c r="CA180" s="64"/>
      <c r="CB180" s="64"/>
      <c r="CC180" s="64"/>
      <c r="CD180" s="64"/>
      <c r="CE180" s="64"/>
      <c r="CF180" s="64"/>
      <c r="CG180" s="64"/>
      <c r="CH180" s="64"/>
      <c r="CI180" s="65"/>
    </row>
    <row r="181" spans="2:87" s="66" customFormat="1" ht="54.75" customHeight="1" x14ac:dyDescent="0.25">
      <c r="B181" s="135">
        <v>27</v>
      </c>
      <c r="C181" s="58" t="s">
        <v>461</v>
      </c>
      <c r="D181" s="52"/>
      <c r="E181" s="52"/>
      <c r="F181" s="52">
        <v>1</v>
      </c>
      <c r="G181" s="52">
        <v>1</v>
      </c>
      <c r="H181" s="58"/>
      <c r="I181" s="142" t="s">
        <v>1118</v>
      </c>
      <c r="J181" s="60">
        <v>1200</v>
      </c>
      <c r="K181" s="60">
        <v>1200</v>
      </c>
      <c r="L181" s="71"/>
      <c r="M181" s="71"/>
      <c r="N181" s="71"/>
      <c r="O181" s="71"/>
      <c r="P181" s="71"/>
      <c r="Q181" s="71"/>
      <c r="R181" s="71"/>
      <c r="S181" s="71"/>
      <c r="T181" s="71"/>
      <c r="U181" s="71"/>
      <c r="V181" s="71"/>
      <c r="W181" s="63">
        <f t="shared" si="48"/>
        <v>0</v>
      </c>
      <c r="X181" s="63">
        <f t="shared" si="49"/>
        <v>0</v>
      </c>
      <c r="Y181" s="60">
        <v>1200</v>
      </c>
      <c r="Z181" s="63">
        <f t="shared" si="50"/>
        <v>0</v>
      </c>
      <c r="AA181" s="63">
        <f t="shared" si="53"/>
        <v>1140</v>
      </c>
      <c r="AB181" s="63">
        <f t="shared" si="51"/>
        <v>1140</v>
      </c>
      <c r="AC181" s="63">
        <v>1140</v>
      </c>
      <c r="AD181" s="63"/>
      <c r="AE181" s="63"/>
      <c r="AF181" s="63"/>
      <c r="AH181" s="102"/>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c r="BJ181" s="64"/>
      <c r="BK181" s="64"/>
      <c r="BL181" s="64"/>
      <c r="BM181" s="64"/>
      <c r="BN181" s="64"/>
      <c r="BO181" s="64"/>
      <c r="BP181" s="64"/>
      <c r="BQ181" s="64"/>
      <c r="BR181" s="64"/>
      <c r="BS181" s="64"/>
      <c r="BT181" s="64"/>
      <c r="BU181" s="64"/>
      <c r="BV181" s="64"/>
      <c r="BW181" s="64"/>
      <c r="BX181" s="64"/>
      <c r="BY181" s="64"/>
      <c r="BZ181" s="64"/>
      <c r="CA181" s="64"/>
      <c r="CB181" s="64"/>
      <c r="CC181" s="64"/>
      <c r="CD181" s="64"/>
      <c r="CE181" s="64"/>
      <c r="CF181" s="64"/>
      <c r="CG181" s="64"/>
      <c r="CH181" s="64"/>
      <c r="CI181" s="65"/>
    </row>
    <row r="182" spans="2:87" s="66" customFormat="1" ht="54.75" customHeight="1" x14ac:dyDescent="0.25">
      <c r="B182" s="135">
        <v>28</v>
      </c>
      <c r="C182" s="58" t="s">
        <v>462</v>
      </c>
      <c r="D182" s="52"/>
      <c r="E182" s="52"/>
      <c r="F182" s="52">
        <v>1</v>
      </c>
      <c r="G182" s="52">
        <v>1</v>
      </c>
      <c r="H182" s="58"/>
      <c r="I182" s="52" t="s">
        <v>1149</v>
      </c>
      <c r="J182" s="60">
        <v>1200</v>
      </c>
      <c r="K182" s="60">
        <v>1200</v>
      </c>
      <c r="L182" s="71"/>
      <c r="M182" s="71"/>
      <c r="N182" s="71"/>
      <c r="O182" s="71"/>
      <c r="P182" s="71"/>
      <c r="Q182" s="71"/>
      <c r="R182" s="71"/>
      <c r="S182" s="71"/>
      <c r="T182" s="71"/>
      <c r="U182" s="71"/>
      <c r="V182" s="71"/>
      <c r="W182" s="63">
        <f t="shared" si="48"/>
        <v>0</v>
      </c>
      <c r="X182" s="63">
        <f t="shared" si="49"/>
        <v>0</v>
      </c>
      <c r="Y182" s="60">
        <v>1200</v>
      </c>
      <c r="Z182" s="63">
        <f t="shared" si="50"/>
        <v>0</v>
      </c>
      <c r="AA182" s="63">
        <f t="shared" si="53"/>
        <v>1140</v>
      </c>
      <c r="AB182" s="63">
        <f t="shared" si="51"/>
        <v>1140</v>
      </c>
      <c r="AC182" s="63">
        <v>1140</v>
      </c>
      <c r="AD182" s="63"/>
      <c r="AE182" s="63"/>
      <c r="AF182" s="63"/>
      <c r="AH182" s="102"/>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64"/>
      <c r="CC182" s="64"/>
      <c r="CD182" s="64"/>
      <c r="CE182" s="64"/>
      <c r="CF182" s="64"/>
      <c r="CG182" s="64"/>
      <c r="CH182" s="64"/>
      <c r="CI182" s="65"/>
    </row>
    <row r="183" spans="2:87" s="66" customFormat="1" ht="54.75" customHeight="1" x14ac:dyDescent="0.25">
      <c r="B183" s="135">
        <v>29</v>
      </c>
      <c r="C183" s="58" t="s">
        <v>463</v>
      </c>
      <c r="D183" s="52"/>
      <c r="E183" s="52"/>
      <c r="F183" s="52">
        <v>1</v>
      </c>
      <c r="G183" s="52">
        <v>1</v>
      </c>
      <c r="H183" s="58"/>
      <c r="I183" s="142" t="s">
        <v>1119</v>
      </c>
      <c r="J183" s="60">
        <v>1500</v>
      </c>
      <c r="K183" s="60">
        <v>1500</v>
      </c>
      <c r="L183" s="71"/>
      <c r="M183" s="71"/>
      <c r="N183" s="71"/>
      <c r="O183" s="71"/>
      <c r="P183" s="71"/>
      <c r="Q183" s="71"/>
      <c r="R183" s="71"/>
      <c r="S183" s="71"/>
      <c r="T183" s="71"/>
      <c r="U183" s="71"/>
      <c r="V183" s="71"/>
      <c r="W183" s="63">
        <f t="shared" si="48"/>
        <v>0</v>
      </c>
      <c r="X183" s="63">
        <f t="shared" si="49"/>
        <v>0</v>
      </c>
      <c r="Y183" s="60">
        <v>1500</v>
      </c>
      <c r="Z183" s="63">
        <f t="shared" si="50"/>
        <v>0</v>
      </c>
      <c r="AA183" s="63">
        <f t="shared" si="53"/>
        <v>1425</v>
      </c>
      <c r="AB183" s="63">
        <f t="shared" si="51"/>
        <v>1425</v>
      </c>
      <c r="AC183" s="63">
        <v>1425</v>
      </c>
      <c r="AD183" s="63"/>
      <c r="AE183" s="63"/>
      <c r="AF183" s="63"/>
      <c r="AH183" s="102"/>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64"/>
      <c r="BV183" s="64"/>
      <c r="BW183" s="64"/>
      <c r="BX183" s="64"/>
      <c r="BY183" s="64"/>
      <c r="BZ183" s="64"/>
      <c r="CA183" s="64"/>
      <c r="CB183" s="64"/>
      <c r="CC183" s="64"/>
      <c r="CD183" s="64"/>
      <c r="CE183" s="64"/>
      <c r="CF183" s="64"/>
      <c r="CG183" s="64"/>
      <c r="CH183" s="64"/>
      <c r="CI183" s="65"/>
    </row>
    <row r="184" spans="2:87" s="66" customFormat="1" ht="66.75" customHeight="1" x14ac:dyDescent="0.25">
      <c r="B184" s="135">
        <v>30</v>
      </c>
      <c r="C184" s="58" t="s">
        <v>464</v>
      </c>
      <c r="D184" s="52"/>
      <c r="E184" s="52"/>
      <c r="F184" s="52">
        <v>1</v>
      </c>
      <c r="G184" s="52">
        <v>1</v>
      </c>
      <c r="H184" s="58"/>
      <c r="I184" s="142" t="s">
        <v>1120</v>
      </c>
      <c r="J184" s="60">
        <f>K184</f>
        <v>1000</v>
      </c>
      <c r="K184" s="60">
        <v>1000</v>
      </c>
      <c r="L184" s="71"/>
      <c r="M184" s="71"/>
      <c r="N184" s="71"/>
      <c r="O184" s="71"/>
      <c r="P184" s="71"/>
      <c r="Q184" s="71"/>
      <c r="R184" s="71"/>
      <c r="S184" s="71"/>
      <c r="T184" s="71"/>
      <c r="U184" s="71"/>
      <c r="V184" s="71"/>
      <c r="W184" s="63">
        <f t="shared" si="48"/>
        <v>0</v>
      </c>
      <c r="X184" s="63">
        <f t="shared" si="49"/>
        <v>0</v>
      </c>
      <c r="Y184" s="60">
        <v>1000</v>
      </c>
      <c r="Z184" s="63">
        <f t="shared" si="50"/>
        <v>0</v>
      </c>
      <c r="AA184" s="63">
        <f t="shared" si="53"/>
        <v>950</v>
      </c>
      <c r="AB184" s="63">
        <f t="shared" si="51"/>
        <v>950</v>
      </c>
      <c r="AC184" s="63">
        <v>950</v>
      </c>
      <c r="AD184" s="63"/>
      <c r="AE184" s="63"/>
      <c r="AF184" s="63"/>
      <c r="AH184" s="102"/>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4"/>
      <c r="CI184" s="65"/>
    </row>
    <row r="185" spans="2:87" s="66" customFormat="1" ht="54.75" customHeight="1" x14ac:dyDescent="0.25">
      <c r="B185" s="135">
        <v>31</v>
      </c>
      <c r="C185" s="58" t="s">
        <v>465</v>
      </c>
      <c r="D185" s="52"/>
      <c r="E185" s="52"/>
      <c r="F185" s="52">
        <v>1</v>
      </c>
      <c r="G185" s="52">
        <v>1</v>
      </c>
      <c r="H185" s="58"/>
      <c r="I185" s="142" t="s">
        <v>1121</v>
      </c>
      <c r="J185" s="60">
        <v>1300</v>
      </c>
      <c r="K185" s="60">
        <v>1300</v>
      </c>
      <c r="L185" s="71"/>
      <c r="M185" s="71"/>
      <c r="N185" s="71"/>
      <c r="O185" s="71"/>
      <c r="P185" s="71"/>
      <c r="Q185" s="71"/>
      <c r="R185" s="71"/>
      <c r="S185" s="71"/>
      <c r="T185" s="71"/>
      <c r="U185" s="71"/>
      <c r="V185" s="71"/>
      <c r="W185" s="63">
        <f t="shared" si="48"/>
        <v>0</v>
      </c>
      <c r="X185" s="63">
        <f t="shared" si="49"/>
        <v>0</v>
      </c>
      <c r="Y185" s="60">
        <v>1300</v>
      </c>
      <c r="Z185" s="63">
        <f t="shared" si="50"/>
        <v>0</v>
      </c>
      <c r="AA185" s="63">
        <f t="shared" si="53"/>
        <v>1235</v>
      </c>
      <c r="AB185" s="63">
        <f t="shared" si="51"/>
        <v>1235</v>
      </c>
      <c r="AC185" s="63">
        <v>1235</v>
      </c>
      <c r="AD185" s="63"/>
      <c r="AE185" s="63"/>
      <c r="AF185" s="63"/>
      <c r="AH185" s="102"/>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c r="BI185" s="64"/>
      <c r="BJ185" s="64"/>
      <c r="BK185" s="64"/>
      <c r="BL185" s="64"/>
      <c r="BM185" s="64"/>
      <c r="BN185" s="64"/>
      <c r="BO185" s="64"/>
      <c r="BP185" s="64"/>
      <c r="BQ185" s="64"/>
      <c r="BR185" s="64"/>
      <c r="BS185" s="64"/>
      <c r="BT185" s="64"/>
      <c r="BU185" s="64"/>
      <c r="BV185" s="64"/>
      <c r="BW185" s="64"/>
      <c r="BX185" s="64"/>
      <c r="BY185" s="64"/>
      <c r="BZ185" s="64"/>
      <c r="CA185" s="64"/>
      <c r="CB185" s="64"/>
      <c r="CC185" s="64"/>
      <c r="CD185" s="64"/>
      <c r="CE185" s="64"/>
      <c r="CF185" s="64"/>
      <c r="CG185" s="64"/>
      <c r="CH185" s="64"/>
      <c r="CI185" s="65"/>
    </row>
    <row r="186" spans="2:87" s="66" customFormat="1" ht="54.75" customHeight="1" x14ac:dyDescent="0.25">
      <c r="B186" s="135">
        <v>32</v>
      </c>
      <c r="C186" s="58" t="s">
        <v>466</v>
      </c>
      <c r="D186" s="52"/>
      <c r="E186" s="52"/>
      <c r="F186" s="52">
        <v>1</v>
      </c>
      <c r="G186" s="52">
        <v>1</v>
      </c>
      <c r="H186" s="58"/>
      <c r="I186" s="142" t="s">
        <v>1122</v>
      </c>
      <c r="J186" s="60">
        <v>1300</v>
      </c>
      <c r="K186" s="60">
        <v>1300</v>
      </c>
      <c r="L186" s="71"/>
      <c r="M186" s="71"/>
      <c r="N186" s="71"/>
      <c r="O186" s="71"/>
      <c r="P186" s="71"/>
      <c r="Q186" s="71"/>
      <c r="R186" s="71"/>
      <c r="S186" s="71"/>
      <c r="T186" s="71"/>
      <c r="U186" s="71"/>
      <c r="V186" s="71"/>
      <c r="W186" s="63">
        <f t="shared" si="48"/>
        <v>0</v>
      </c>
      <c r="X186" s="63">
        <f t="shared" si="49"/>
        <v>0</v>
      </c>
      <c r="Y186" s="60">
        <v>1300</v>
      </c>
      <c r="Z186" s="63">
        <f t="shared" si="50"/>
        <v>0</v>
      </c>
      <c r="AA186" s="63">
        <f t="shared" si="53"/>
        <v>1235</v>
      </c>
      <c r="AB186" s="63">
        <f t="shared" si="51"/>
        <v>1235</v>
      </c>
      <c r="AC186" s="63">
        <v>1235</v>
      </c>
      <c r="AD186" s="63"/>
      <c r="AE186" s="63"/>
      <c r="AF186" s="63"/>
      <c r="AH186" s="102"/>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c r="BI186" s="64"/>
      <c r="BJ186" s="64"/>
      <c r="BK186" s="64"/>
      <c r="BL186" s="64"/>
      <c r="BM186" s="64"/>
      <c r="BN186" s="64"/>
      <c r="BO186" s="64"/>
      <c r="BP186" s="64"/>
      <c r="BQ186" s="64"/>
      <c r="BR186" s="64"/>
      <c r="BS186" s="64"/>
      <c r="BT186" s="64"/>
      <c r="BU186" s="64"/>
      <c r="BV186" s="64"/>
      <c r="BW186" s="64"/>
      <c r="BX186" s="64"/>
      <c r="BY186" s="64"/>
      <c r="BZ186" s="64"/>
      <c r="CA186" s="64"/>
      <c r="CB186" s="64"/>
      <c r="CC186" s="64"/>
      <c r="CD186" s="64"/>
      <c r="CE186" s="64"/>
      <c r="CF186" s="64"/>
      <c r="CG186" s="64"/>
      <c r="CH186" s="64"/>
      <c r="CI186" s="65"/>
    </row>
    <row r="187" spans="2:87" s="66" customFormat="1" ht="54.75" customHeight="1" x14ac:dyDescent="0.25">
      <c r="B187" s="135">
        <v>33</v>
      </c>
      <c r="C187" s="161" t="s">
        <v>467</v>
      </c>
      <c r="D187" s="52"/>
      <c r="E187" s="52"/>
      <c r="F187" s="52">
        <v>1</v>
      </c>
      <c r="G187" s="52">
        <v>1</v>
      </c>
      <c r="H187" s="161"/>
      <c r="I187" s="142" t="s">
        <v>1123</v>
      </c>
      <c r="J187" s="60">
        <v>2500</v>
      </c>
      <c r="K187" s="60">
        <v>2500</v>
      </c>
      <c r="L187" s="71"/>
      <c r="M187" s="71"/>
      <c r="N187" s="71"/>
      <c r="O187" s="71"/>
      <c r="P187" s="71"/>
      <c r="Q187" s="71"/>
      <c r="R187" s="71"/>
      <c r="S187" s="71"/>
      <c r="T187" s="71"/>
      <c r="U187" s="71"/>
      <c r="V187" s="71"/>
      <c r="W187" s="63">
        <f t="shared" si="48"/>
        <v>0</v>
      </c>
      <c r="X187" s="63">
        <f t="shared" si="49"/>
        <v>0</v>
      </c>
      <c r="Y187" s="60">
        <v>2500</v>
      </c>
      <c r="Z187" s="63">
        <f t="shared" si="50"/>
        <v>0</v>
      </c>
      <c r="AA187" s="326">
        <v>2450</v>
      </c>
      <c r="AB187" s="63">
        <f t="shared" si="51"/>
        <v>1000</v>
      </c>
      <c r="AC187" s="63">
        <v>1000</v>
      </c>
      <c r="AD187" s="63"/>
      <c r="AE187" s="63"/>
      <c r="AF187" s="63"/>
      <c r="AH187" s="102"/>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c r="BJ187" s="64"/>
      <c r="BK187" s="64"/>
      <c r="BL187" s="64"/>
      <c r="BM187" s="64"/>
      <c r="BN187" s="64"/>
      <c r="BO187" s="64"/>
      <c r="BP187" s="64"/>
      <c r="BQ187" s="64"/>
      <c r="BR187" s="64"/>
      <c r="BS187" s="64"/>
      <c r="BT187" s="64"/>
      <c r="BU187" s="64"/>
      <c r="BV187" s="64"/>
      <c r="BW187" s="64"/>
      <c r="BX187" s="64"/>
      <c r="BY187" s="64"/>
      <c r="BZ187" s="64"/>
      <c r="CA187" s="64"/>
      <c r="CB187" s="64"/>
      <c r="CC187" s="64"/>
      <c r="CD187" s="64"/>
      <c r="CE187" s="64"/>
      <c r="CF187" s="64"/>
      <c r="CG187" s="64"/>
      <c r="CH187" s="64"/>
      <c r="CI187" s="65"/>
    </row>
    <row r="188" spans="2:87" s="66" customFormat="1" ht="54.75" customHeight="1" x14ac:dyDescent="0.25">
      <c r="B188" s="135">
        <v>34</v>
      </c>
      <c r="C188" s="161" t="s">
        <v>468</v>
      </c>
      <c r="D188" s="52"/>
      <c r="E188" s="52"/>
      <c r="F188" s="52">
        <v>1</v>
      </c>
      <c r="G188" s="52">
        <v>1</v>
      </c>
      <c r="H188" s="161"/>
      <c r="I188" s="142" t="s">
        <v>1124</v>
      </c>
      <c r="J188" s="60">
        <v>2000</v>
      </c>
      <c r="K188" s="60">
        <v>2000</v>
      </c>
      <c r="L188" s="71"/>
      <c r="M188" s="71"/>
      <c r="N188" s="71"/>
      <c r="O188" s="71"/>
      <c r="P188" s="71"/>
      <c r="Q188" s="71"/>
      <c r="R188" s="71"/>
      <c r="S188" s="71"/>
      <c r="T188" s="71"/>
      <c r="U188" s="71"/>
      <c r="V188" s="71"/>
      <c r="W188" s="63">
        <f t="shared" si="48"/>
        <v>0</v>
      </c>
      <c r="X188" s="63">
        <f t="shared" si="49"/>
        <v>0</v>
      </c>
      <c r="Y188" s="60">
        <v>2000</v>
      </c>
      <c r="Z188" s="63">
        <f t="shared" si="50"/>
        <v>0</v>
      </c>
      <c r="AA188" s="326">
        <v>1950</v>
      </c>
      <c r="AB188" s="63">
        <f t="shared" si="51"/>
        <v>1000</v>
      </c>
      <c r="AC188" s="63">
        <v>1000</v>
      </c>
      <c r="AD188" s="63"/>
      <c r="AE188" s="63"/>
      <c r="AF188" s="63"/>
      <c r="AH188" s="102"/>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c r="BL188" s="64"/>
      <c r="BM188" s="64"/>
      <c r="BN188" s="64"/>
      <c r="BO188" s="64"/>
      <c r="BP188" s="64"/>
      <c r="BQ188" s="64"/>
      <c r="BR188" s="64"/>
      <c r="BS188" s="64"/>
      <c r="BT188" s="64"/>
      <c r="BU188" s="64"/>
      <c r="BV188" s="64"/>
      <c r="BW188" s="64"/>
      <c r="BX188" s="64"/>
      <c r="BY188" s="64"/>
      <c r="BZ188" s="64"/>
      <c r="CA188" s="64"/>
      <c r="CB188" s="64"/>
      <c r="CC188" s="64"/>
      <c r="CD188" s="64"/>
      <c r="CE188" s="64"/>
      <c r="CF188" s="64"/>
      <c r="CG188" s="64"/>
      <c r="CH188" s="64"/>
      <c r="CI188" s="65"/>
    </row>
    <row r="189" spans="2:87" s="66" customFormat="1" ht="54.75" customHeight="1" x14ac:dyDescent="0.25">
      <c r="B189" s="135">
        <v>35</v>
      </c>
      <c r="C189" s="161" t="s">
        <v>469</v>
      </c>
      <c r="D189" s="52"/>
      <c r="E189" s="52"/>
      <c r="F189" s="52">
        <v>1</v>
      </c>
      <c r="G189" s="52">
        <v>1</v>
      </c>
      <c r="H189" s="161"/>
      <c r="I189" s="142" t="s">
        <v>1125</v>
      </c>
      <c r="J189" s="60">
        <v>3000</v>
      </c>
      <c r="K189" s="60">
        <v>3000</v>
      </c>
      <c r="L189" s="71"/>
      <c r="M189" s="71"/>
      <c r="N189" s="71"/>
      <c r="O189" s="71"/>
      <c r="P189" s="71"/>
      <c r="Q189" s="71"/>
      <c r="R189" s="71"/>
      <c r="S189" s="71"/>
      <c r="T189" s="71"/>
      <c r="U189" s="71"/>
      <c r="V189" s="71"/>
      <c r="W189" s="63">
        <f t="shared" si="48"/>
        <v>0</v>
      </c>
      <c r="X189" s="63">
        <f t="shared" si="49"/>
        <v>0</v>
      </c>
      <c r="Y189" s="60">
        <v>3000</v>
      </c>
      <c r="Z189" s="63">
        <f t="shared" si="50"/>
        <v>0</v>
      </c>
      <c r="AA189" s="326">
        <v>1500</v>
      </c>
      <c r="AB189" s="63">
        <f t="shared" si="51"/>
        <v>1000</v>
      </c>
      <c r="AC189" s="63">
        <v>1000</v>
      </c>
      <c r="AD189" s="63"/>
      <c r="AE189" s="63"/>
      <c r="AF189" s="63"/>
      <c r="AH189" s="102"/>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c r="BI189" s="64"/>
      <c r="BJ189" s="64"/>
      <c r="BK189" s="64"/>
      <c r="BL189" s="64"/>
      <c r="BM189" s="64"/>
      <c r="BN189" s="64"/>
      <c r="BO189" s="64"/>
      <c r="BP189" s="64"/>
      <c r="BQ189" s="64"/>
      <c r="BR189" s="64"/>
      <c r="BS189" s="64"/>
      <c r="BT189" s="64"/>
      <c r="BU189" s="64"/>
      <c r="BV189" s="64"/>
      <c r="BW189" s="64"/>
      <c r="BX189" s="64"/>
      <c r="BY189" s="64"/>
      <c r="BZ189" s="64"/>
      <c r="CA189" s="64"/>
      <c r="CB189" s="64"/>
      <c r="CC189" s="64"/>
      <c r="CD189" s="64"/>
      <c r="CE189" s="64"/>
      <c r="CF189" s="64"/>
      <c r="CG189" s="64"/>
      <c r="CH189" s="64"/>
      <c r="CI189" s="65"/>
    </row>
    <row r="190" spans="2:87" s="66" customFormat="1" ht="54.75" customHeight="1" x14ac:dyDescent="0.25">
      <c r="B190" s="135">
        <v>36</v>
      </c>
      <c r="C190" s="161" t="s">
        <v>470</v>
      </c>
      <c r="D190" s="52"/>
      <c r="E190" s="52"/>
      <c r="F190" s="52">
        <v>1</v>
      </c>
      <c r="G190" s="52">
        <v>1</v>
      </c>
      <c r="H190" s="161"/>
      <c r="I190" s="142" t="s">
        <v>1126</v>
      </c>
      <c r="J190" s="60">
        <v>1500</v>
      </c>
      <c r="K190" s="60">
        <v>1500</v>
      </c>
      <c r="L190" s="71"/>
      <c r="M190" s="71"/>
      <c r="N190" s="71"/>
      <c r="O190" s="71"/>
      <c r="P190" s="71"/>
      <c r="Q190" s="71"/>
      <c r="R190" s="71"/>
      <c r="S190" s="71"/>
      <c r="T190" s="71"/>
      <c r="U190" s="71"/>
      <c r="V190" s="71"/>
      <c r="W190" s="63">
        <f t="shared" si="48"/>
        <v>0</v>
      </c>
      <c r="X190" s="63">
        <f t="shared" si="49"/>
        <v>0</v>
      </c>
      <c r="Y190" s="60">
        <v>1500</v>
      </c>
      <c r="Z190" s="63">
        <f t="shared" si="50"/>
        <v>0</v>
      </c>
      <c r="AA190" s="63">
        <f>95%*Y190</f>
        <v>1425</v>
      </c>
      <c r="AB190" s="63">
        <f t="shared" si="51"/>
        <v>1425</v>
      </c>
      <c r="AC190" s="63">
        <v>1425</v>
      </c>
      <c r="AD190" s="63"/>
      <c r="AE190" s="63"/>
      <c r="AF190" s="63"/>
      <c r="AH190" s="102"/>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c r="BI190" s="64"/>
      <c r="BJ190" s="64"/>
      <c r="BK190" s="64"/>
      <c r="BL190" s="64"/>
      <c r="BM190" s="64"/>
      <c r="BN190" s="64"/>
      <c r="BO190" s="64"/>
      <c r="BP190" s="64"/>
      <c r="BQ190" s="64"/>
      <c r="BR190" s="64"/>
      <c r="BS190" s="64"/>
      <c r="BT190" s="64"/>
      <c r="BU190" s="64"/>
      <c r="BV190" s="64"/>
      <c r="BW190" s="64"/>
      <c r="BX190" s="64"/>
      <c r="BY190" s="64"/>
      <c r="BZ190" s="64"/>
      <c r="CA190" s="64"/>
      <c r="CB190" s="64"/>
      <c r="CC190" s="64"/>
      <c r="CD190" s="64"/>
      <c r="CE190" s="64"/>
      <c r="CF190" s="64"/>
      <c r="CG190" s="64"/>
      <c r="CH190" s="64"/>
      <c r="CI190" s="65"/>
    </row>
    <row r="191" spans="2:87" s="66" customFormat="1" ht="54.75" customHeight="1" x14ac:dyDescent="0.25">
      <c r="B191" s="135">
        <v>37</v>
      </c>
      <c r="C191" s="161" t="s">
        <v>471</v>
      </c>
      <c r="D191" s="52"/>
      <c r="E191" s="52"/>
      <c r="F191" s="52">
        <v>1</v>
      </c>
      <c r="G191" s="52">
        <v>1</v>
      </c>
      <c r="H191" s="161"/>
      <c r="I191" s="142" t="s">
        <v>1127</v>
      </c>
      <c r="J191" s="60">
        <v>1300</v>
      </c>
      <c r="K191" s="60">
        <v>1300</v>
      </c>
      <c r="L191" s="71"/>
      <c r="M191" s="71"/>
      <c r="N191" s="71"/>
      <c r="O191" s="71"/>
      <c r="P191" s="71"/>
      <c r="Q191" s="71"/>
      <c r="R191" s="71"/>
      <c r="S191" s="71"/>
      <c r="T191" s="71"/>
      <c r="U191" s="71"/>
      <c r="V191" s="71"/>
      <c r="W191" s="63">
        <f t="shared" si="48"/>
        <v>0</v>
      </c>
      <c r="X191" s="63">
        <f t="shared" si="49"/>
        <v>0</v>
      </c>
      <c r="Y191" s="60">
        <v>1300</v>
      </c>
      <c r="Z191" s="63">
        <f t="shared" si="50"/>
        <v>0</v>
      </c>
      <c r="AA191" s="63">
        <f>95%*Y191</f>
        <v>1235</v>
      </c>
      <c r="AB191" s="63">
        <f t="shared" si="51"/>
        <v>1235</v>
      </c>
      <c r="AC191" s="63">
        <v>1235</v>
      </c>
      <c r="AD191" s="63"/>
      <c r="AE191" s="63"/>
      <c r="AF191" s="63"/>
      <c r="AH191" s="102"/>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c r="BI191" s="64"/>
      <c r="BJ191" s="64"/>
      <c r="BK191" s="64"/>
      <c r="BL191" s="64"/>
      <c r="BM191" s="64"/>
      <c r="BN191" s="64"/>
      <c r="BO191" s="64"/>
      <c r="BP191" s="64"/>
      <c r="BQ191" s="64"/>
      <c r="BR191" s="64"/>
      <c r="BS191" s="64"/>
      <c r="BT191" s="64"/>
      <c r="BU191" s="64"/>
      <c r="BV191" s="64"/>
      <c r="BW191" s="64"/>
      <c r="BX191" s="64"/>
      <c r="BY191" s="64"/>
      <c r="BZ191" s="64"/>
      <c r="CA191" s="64"/>
      <c r="CB191" s="64"/>
      <c r="CC191" s="64"/>
      <c r="CD191" s="64"/>
      <c r="CE191" s="64"/>
      <c r="CF191" s="64"/>
      <c r="CG191" s="64"/>
      <c r="CH191" s="64"/>
      <c r="CI191" s="65"/>
    </row>
    <row r="192" spans="2:87" s="66" customFormat="1" ht="54.75" customHeight="1" x14ac:dyDescent="0.25">
      <c r="B192" s="135">
        <v>38</v>
      </c>
      <c r="C192" s="161" t="s">
        <v>472</v>
      </c>
      <c r="D192" s="52"/>
      <c r="E192" s="52"/>
      <c r="F192" s="52">
        <v>1</v>
      </c>
      <c r="G192" s="52">
        <v>1</v>
      </c>
      <c r="H192" s="161"/>
      <c r="I192" s="142" t="s">
        <v>1150</v>
      </c>
      <c r="J192" s="60">
        <f>K192</f>
        <v>1000</v>
      </c>
      <c r="K192" s="60">
        <v>1000</v>
      </c>
      <c r="L192" s="71"/>
      <c r="M192" s="71"/>
      <c r="N192" s="71"/>
      <c r="O192" s="71"/>
      <c r="P192" s="71"/>
      <c r="Q192" s="71"/>
      <c r="R192" s="71"/>
      <c r="S192" s="71"/>
      <c r="T192" s="71"/>
      <c r="U192" s="71"/>
      <c r="V192" s="71"/>
      <c r="W192" s="63">
        <f t="shared" si="48"/>
        <v>0</v>
      </c>
      <c r="X192" s="63">
        <f t="shared" si="49"/>
        <v>0</v>
      </c>
      <c r="Y192" s="60">
        <v>1000</v>
      </c>
      <c r="Z192" s="63">
        <f t="shared" si="50"/>
        <v>0</v>
      </c>
      <c r="AA192" s="63">
        <f>95%*Y192</f>
        <v>950</v>
      </c>
      <c r="AB192" s="63">
        <f t="shared" si="51"/>
        <v>950</v>
      </c>
      <c r="AC192" s="63">
        <v>950</v>
      </c>
      <c r="AD192" s="63"/>
      <c r="AE192" s="63"/>
      <c r="AF192" s="63"/>
      <c r="AH192" s="102"/>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c r="BI192" s="64"/>
      <c r="BJ192" s="64"/>
      <c r="BK192" s="64"/>
      <c r="BL192" s="64"/>
      <c r="BM192" s="64"/>
      <c r="BN192" s="64"/>
      <c r="BO192" s="64"/>
      <c r="BP192" s="64"/>
      <c r="BQ192" s="64"/>
      <c r="BR192" s="64"/>
      <c r="BS192" s="64"/>
      <c r="BT192" s="64"/>
      <c r="BU192" s="64"/>
      <c r="BV192" s="64"/>
      <c r="BW192" s="64"/>
      <c r="BX192" s="64"/>
      <c r="BY192" s="64"/>
      <c r="BZ192" s="64"/>
      <c r="CA192" s="64"/>
      <c r="CB192" s="64"/>
      <c r="CC192" s="64"/>
      <c r="CD192" s="64"/>
      <c r="CE192" s="64"/>
      <c r="CF192" s="64"/>
      <c r="CG192" s="64"/>
      <c r="CH192" s="64"/>
      <c r="CI192" s="65"/>
    </row>
    <row r="193" spans="2:87" s="66" customFormat="1" ht="54.75" customHeight="1" x14ac:dyDescent="0.25">
      <c r="B193" s="135">
        <v>39</v>
      </c>
      <c r="C193" s="161" t="s">
        <v>473</v>
      </c>
      <c r="D193" s="52"/>
      <c r="E193" s="52"/>
      <c r="F193" s="52">
        <v>1</v>
      </c>
      <c r="G193" s="52">
        <v>1</v>
      </c>
      <c r="H193" s="161"/>
      <c r="I193" s="142" t="s">
        <v>1128</v>
      </c>
      <c r="J193" s="60">
        <v>1300</v>
      </c>
      <c r="K193" s="60">
        <v>1300</v>
      </c>
      <c r="L193" s="71"/>
      <c r="M193" s="71"/>
      <c r="N193" s="71"/>
      <c r="O193" s="71"/>
      <c r="P193" s="71"/>
      <c r="Q193" s="71"/>
      <c r="R193" s="71"/>
      <c r="S193" s="71"/>
      <c r="T193" s="71"/>
      <c r="U193" s="71"/>
      <c r="V193" s="71"/>
      <c r="W193" s="63">
        <f t="shared" si="48"/>
        <v>0</v>
      </c>
      <c r="X193" s="63">
        <f t="shared" si="49"/>
        <v>0</v>
      </c>
      <c r="Y193" s="60">
        <v>1300</v>
      </c>
      <c r="Z193" s="63">
        <f t="shared" si="50"/>
        <v>0</v>
      </c>
      <c r="AA193" s="63">
        <f>95%*Y193</f>
        <v>1235</v>
      </c>
      <c r="AB193" s="63">
        <f t="shared" si="51"/>
        <v>1235</v>
      </c>
      <c r="AC193" s="63">
        <v>1235</v>
      </c>
      <c r="AD193" s="63"/>
      <c r="AE193" s="63"/>
      <c r="AF193" s="63"/>
      <c r="AG193" s="72"/>
      <c r="AH193" s="102"/>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c r="BJ193" s="64"/>
      <c r="BK193" s="64"/>
      <c r="BL193" s="64"/>
      <c r="BM193" s="64"/>
      <c r="BN193" s="64"/>
      <c r="BO193" s="64"/>
      <c r="BP193" s="64"/>
      <c r="BQ193" s="64"/>
      <c r="BR193" s="64"/>
      <c r="BS193" s="64"/>
      <c r="BT193" s="64"/>
      <c r="BU193" s="64"/>
      <c r="BV193" s="64"/>
      <c r="BW193" s="64"/>
      <c r="BX193" s="64"/>
      <c r="BY193" s="64"/>
      <c r="BZ193" s="64"/>
      <c r="CA193" s="64"/>
      <c r="CB193" s="64"/>
      <c r="CC193" s="64"/>
      <c r="CD193" s="64"/>
      <c r="CE193" s="64"/>
      <c r="CF193" s="64"/>
      <c r="CG193" s="64"/>
      <c r="CH193" s="64"/>
      <c r="CI193" s="65"/>
    </row>
    <row r="194" spans="2:87" s="66" customFormat="1" ht="54.75" customHeight="1" x14ac:dyDescent="0.25">
      <c r="B194" s="135">
        <v>40</v>
      </c>
      <c r="C194" s="161" t="s">
        <v>474</v>
      </c>
      <c r="D194" s="52"/>
      <c r="E194" s="52"/>
      <c r="F194" s="52">
        <v>1</v>
      </c>
      <c r="G194" s="52">
        <v>1</v>
      </c>
      <c r="H194" s="161"/>
      <c r="I194" s="142" t="s">
        <v>1103</v>
      </c>
      <c r="J194" s="60">
        <v>1000</v>
      </c>
      <c r="K194" s="60">
        <v>1000</v>
      </c>
      <c r="L194" s="71"/>
      <c r="M194" s="71"/>
      <c r="N194" s="71"/>
      <c r="O194" s="71"/>
      <c r="P194" s="71"/>
      <c r="Q194" s="71"/>
      <c r="R194" s="71"/>
      <c r="S194" s="71"/>
      <c r="T194" s="71"/>
      <c r="U194" s="71"/>
      <c r="V194" s="71"/>
      <c r="W194" s="63">
        <f t="shared" si="48"/>
        <v>0</v>
      </c>
      <c r="X194" s="63">
        <f t="shared" si="49"/>
        <v>0</v>
      </c>
      <c r="Y194" s="60">
        <v>1000</v>
      </c>
      <c r="Z194" s="63">
        <f t="shared" si="50"/>
        <v>0</v>
      </c>
      <c r="AA194" s="63">
        <f>95%*Y194</f>
        <v>950</v>
      </c>
      <c r="AB194" s="63">
        <f t="shared" si="51"/>
        <v>950</v>
      </c>
      <c r="AC194" s="63">
        <v>950</v>
      </c>
      <c r="AD194" s="63"/>
      <c r="AE194" s="63"/>
      <c r="AF194" s="63"/>
      <c r="AG194" s="72"/>
      <c r="AH194" s="102"/>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A194" s="64"/>
      <c r="CB194" s="64"/>
      <c r="CC194" s="64"/>
      <c r="CD194" s="64"/>
      <c r="CE194" s="64"/>
      <c r="CF194" s="64"/>
      <c r="CG194" s="64"/>
      <c r="CH194" s="64"/>
      <c r="CI194" s="65"/>
    </row>
    <row r="195" spans="2:87" s="66" customFormat="1" ht="71.25" customHeight="1" x14ac:dyDescent="0.25">
      <c r="B195" s="135">
        <v>41</v>
      </c>
      <c r="C195" s="161" t="s">
        <v>475</v>
      </c>
      <c r="D195" s="52"/>
      <c r="E195" s="52"/>
      <c r="F195" s="52">
        <v>1</v>
      </c>
      <c r="G195" s="52">
        <v>1</v>
      </c>
      <c r="H195" s="161"/>
      <c r="I195" s="142" t="s">
        <v>1129</v>
      </c>
      <c r="J195" s="60">
        <f>K195</f>
        <v>500</v>
      </c>
      <c r="K195" s="60">
        <v>500</v>
      </c>
      <c r="L195" s="71"/>
      <c r="M195" s="71"/>
      <c r="N195" s="71"/>
      <c r="O195" s="71"/>
      <c r="P195" s="71"/>
      <c r="Q195" s="71"/>
      <c r="R195" s="71"/>
      <c r="S195" s="71"/>
      <c r="T195" s="71"/>
      <c r="U195" s="71"/>
      <c r="V195" s="71"/>
      <c r="W195" s="63">
        <f t="shared" si="48"/>
        <v>0</v>
      </c>
      <c r="X195" s="63">
        <f t="shared" si="49"/>
        <v>0</v>
      </c>
      <c r="Y195" s="60">
        <v>500</v>
      </c>
      <c r="Z195" s="63">
        <f t="shared" si="50"/>
        <v>0</v>
      </c>
      <c r="AA195" s="63">
        <f>Y195-Z195</f>
        <v>500</v>
      </c>
      <c r="AB195" s="63">
        <f t="shared" si="51"/>
        <v>500</v>
      </c>
      <c r="AC195" s="63">
        <v>500</v>
      </c>
      <c r="AD195" s="63"/>
      <c r="AE195" s="63"/>
      <c r="AF195" s="63"/>
      <c r="AH195" s="102"/>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4"/>
      <c r="CI195" s="65"/>
    </row>
    <row r="196" spans="2:87" s="66" customFormat="1" ht="54.75" customHeight="1" x14ac:dyDescent="0.25">
      <c r="B196" s="135">
        <v>42</v>
      </c>
      <c r="C196" s="161" t="s">
        <v>476</v>
      </c>
      <c r="D196" s="52"/>
      <c r="E196" s="52"/>
      <c r="F196" s="52">
        <v>1</v>
      </c>
      <c r="G196" s="52">
        <v>1</v>
      </c>
      <c r="H196" s="161"/>
      <c r="I196" s="142" t="s">
        <v>1130</v>
      </c>
      <c r="J196" s="60">
        <f>K196</f>
        <v>1000</v>
      </c>
      <c r="K196" s="60">
        <v>1000</v>
      </c>
      <c r="L196" s="71"/>
      <c r="M196" s="71"/>
      <c r="N196" s="71"/>
      <c r="O196" s="71"/>
      <c r="P196" s="71"/>
      <c r="Q196" s="71"/>
      <c r="R196" s="71"/>
      <c r="S196" s="71"/>
      <c r="T196" s="71"/>
      <c r="U196" s="71"/>
      <c r="V196" s="71"/>
      <c r="W196" s="63">
        <f t="shared" si="48"/>
        <v>0</v>
      </c>
      <c r="X196" s="63">
        <f t="shared" si="49"/>
        <v>0</v>
      </c>
      <c r="Y196" s="60">
        <v>1000</v>
      </c>
      <c r="Z196" s="63">
        <f t="shared" si="50"/>
        <v>0</v>
      </c>
      <c r="AA196" s="63">
        <f>95%*Y196</f>
        <v>950</v>
      </c>
      <c r="AB196" s="63">
        <f t="shared" si="51"/>
        <v>950</v>
      </c>
      <c r="AC196" s="63">
        <v>950</v>
      </c>
      <c r="AD196" s="63"/>
      <c r="AE196" s="63"/>
      <c r="AF196" s="63"/>
      <c r="AH196" s="102"/>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c r="BI196" s="64"/>
      <c r="BJ196" s="64"/>
      <c r="BK196" s="64"/>
      <c r="BL196" s="64"/>
      <c r="BM196" s="64"/>
      <c r="BN196" s="64"/>
      <c r="BO196" s="64"/>
      <c r="BP196" s="64"/>
      <c r="BQ196" s="64"/>
      <c r="BR196" s="64"/>
      <c r="BS196" s="64"/>
      <c r="BT196" s="64"/>
      <c r="BU196" s="64"/>
      <c r="BV196" s="64"/>
      <c r="BW196" s="64"/>
      <c r="BX196" s="64"/>
      <c r="BY196" s="64"/>
      <c r="BZ196" s="64"/>
      <c r="CA196" s="64"/>
      <c r="CB196" s="64"/>
      <c r="CC196" s="64"/>
      <c r="CD196" s="64"/>
      <c r="CE196" s="64"/>
      <c r="CF196" s="64"/>
      <c r="CG196" s="64"/>
      <c r="CH196" s="64"/>
      <c r="CI196" s="65"/>
    </row>
    <row r="197" spans="2:87" s="66" customFormat="1" ht="54.75" customHeight="1" x14ac:dyDescent="0.25">
      <c r="B197" s="135">
        <v>43</v>
      </c>
      <c r="C197" s="161" t="s">
        <v>477</v>
      </c>
      <c r="D197" s="52"/>
      <c r="E197" s="52"/>
      <c r="F197" s="52">
        <v>1</v>
      </c>
      <c r="G197" s="52">
        <v>1</v>
      </c>
      <c r="H197" s="161"/>
      <c r="I197" s="52" t="s">
        <v>1151</v>
      </c>
      <c r="J197" s="60">
        <f>K197</f>
        <v>700</v>
      </c>
      <c r="K197" s="60">
        <v>700</v>
      </c>
      <c r="L197" s="71"/>
      <c r="M197" s="71"/>
      <c r="N197" s="71"/>
      <c r="O197" s="71"/>
      <c r="P197" s="71"/>
      <c r="Q197" s="71"/>
      <c r="R197" s="71"/>
      <c r="S197" s="71"/>
      <c r="T197" s="71"/>
      <c r="U197" s="71"/>
      <c r="V197" s="71"/>
      <c r="W197" s="63">
        <f t="shared" si="48"/>
        <v>0</v>
      </c>
      <c r="X197" s="63">
        <f t="shared" si="49"/>
        <v>0</v>
      </c>
      <c r="Y197" s="60">
        <v>700</v>
      </c>
      <c r="Z197" s="63">
        <f t="shared" si="50"/>
        <v>0</v>
      </c>
      <c r="AA197" s="63">
        <f>Y197-Z197</f>
        <v>700</v>
      </c>
      <c r="AB197" s="63">
        <f t="shared" si="51"/>
        <v>700</v>
      </c>
      <c r="AC197" s="63">
        <v>700</v>
      </c>
      <c r="AD197" s="63"/>
      <c r="AE197" s="63"/>
      <c r="AF197" s="63"/>
      <c r="AH197" s="102"/>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c r="BI197" s="64"/>
      <c r="BJ197" s="64"/>
      <c r="BK197" s="64"/>
      <c r="BL197" s="64"/>
      <c r="BM197" s="64"/>
      <c r="BN197" s="64"/>
      <c r="BO197" s="64"/>
      <c r="BP197" s="64"/>
      <c r="BQ197" s="64"/>
      <c r="BR197" s="64"/>
      <c r="BS197" s="64"/>
      <c r="BT197" s="64"/>
      <c r="BU197" s="64"/>
      <c r="BV197" s="64"/>
      <c r="BW197" s="64"/>
      <c r="BX197" s="64"/>
      <c r="BY197" s="64"/>
      <c r="BZ197" s="64"/>
      <c r="CA197" s="64"/>
      <c r="CB197" s="64"/>
      <c r="CC197" s="64"/>
      <c r="CD197" s="64"/>
      <c r="CE197" s="64"/>
      <c r="CF197" s="64"/>
      <c r="CG197" s="64"/>
      <c r="CH197" s="64"/>
      <c r="CI197" s="65"/>
    </row>
    <row r="198" spans="2:87" s="66" customFormat="1" ht="31.5" x14ac:dyDescent="0.25">
      <c r="B198" s="135">
        <v>1</v>
      </c>
      <c r="C198" s="161" t="s">
        <v>478</v>
      </c>
      <c r="D198" s="52"/>
      <c r="E198" s="52">
        <v>1</v>
      </c>
      <c r="F198" s="52"/>
      <c r="G198" s="52"/>
      <c r="H198" s="161"/>
      <c r="I198" s="59" t="s">
        <v>479</v>
      </c>
      <c r="J198" s="60">
        <v>14000</v>
      </c>
      <c r="K198" s="60">
        <v>8051.2</v>
      </c>
      <c r="L198" s="71"/>
      <c r="M198" s="63">
        <f>L198-O198</f>
        <v>0</v>
      </c>
      <c r="N198" s="63">
        <f>O198+P198</f>
        <v>0</v>
      </c>
      <c r="O198" s="71"/>
      <c r="P198" s="63">
        <v>0</v>
      </c>
      <c r="Q198" s="124">
        <v>4000</v>
      </c>
      <c r="R198" s="124">
        <v>4000</v>
      </c>
      <c r="S198" s="128">
        <v>2778.817</v>
      </c>
      <c r="T198" s="128">
        <v>2778.817</v>
      </c>
      <c r="U198" s="124">
        <v>4000</v>
      </c>
      <c r="V198" s="124">
        <v>4000</v>
      </c>
      <c r="W198" s="63">
        <f>X198</f>
        <v>4000</v>
      </c>
      <c r="X198" s="63">
        <f>Z198</f>
        <v>4000</v>
      </c>
      <c r="Y198" s="60">
        <v>8051.2</v>
      </c>
      <c r="Z198" s="63">
        <f>L198+R198</f>
        <v>4000</v>
      </c>
      <c r="AA198" s="63">
        <v>3800</v>
      </c>
      <c r="AB198" s="63">
        <f>AC198</f>
        <v>3800</v>
      </c>
      <c r="AC198" s="63">
        <v>3800</v>
      </c>
      <c r="AD198" s="63"/>
      <c r="AE198" s="63"/>
      <c r="AF198" s="63"/>
      <c r="AH198" s="102"/>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c r="BJ198" s="64"/>
      <c r="BK198" s="64"/>
      <c r="BL198" s="64"/>
      <c r="BM198" s="64"/>
      <c r="BN198" s="64"/>
      <c r="BO198" s="64"/>
      <c r="BP198" s="64"/>
      <c r="BQ198" s="64"/>
      <c r="BR198" s="64"/>
      <c r="BS198" s="64"/>
      <c r="BT198" s="64"/>
      <c r="BU198" s="64"/>
      <c r="BV198" s="64"/>
      <c r="BW198" s="64"/>
      <c r="BX198" s="64"/>
      <c r="BY198" s="64"/>
      <c r="BZ198" s="64"/>
      <c r="CA198" s="64"/>
      <c r="CB198" s="64"/>
      <c r="CC198" s="64"/>
      <c r="CD198" s="64"/>
      <c r="CE198" s="64"/>
      <c r="CF198" s="64"/>
      <c r="CG198" s="64"/>
      <c r="CH198" s="64"/>
      <c r="CI198" s="65"/>
    </row>
    <row r="199" spans="2:87" s="66" customFormat="1" ht="31.5" x14ac:dyDescent="0.25">
      <c r="B199" s="135">
        <v>2</v>
      </c>
      <c r="C199" s="161" t="s">
        <v>480</v>
      </c>
      <c r="D199" s="52"/>
      <c r="E199" s="52">
        <v>1</v>
      </c>
      <c r="F199" s="52"/>
      <c r="G199" s="52"/>
      <c r="H199" s="161"/>
      <c r="I199" s="59" t="s">
        <v>481</v>
      </c>
      <c r="J199" s="60">
        <v>5000</v>
      </c>
      <c r="K199" s="60">
        <v>5000</v>
      </c>
      <c r="L199" s="71"/>
      <c r="M199" s="63">
        <f>L199-O199</f>
        <v>0</v>
      </c>
      <c r="N199" s="63">
        <f>O199+P199</f>
        <v>0</v>
      </c>
      <c r="O199" s="71"/>
      <c r="P199" s="63">
        <v>0</v>
      </c>
      <c r="Q199" s="124">
        <v>2500</v>
      </c>
      <c r="R199" s="124">
        <v>2500</v>
      </c>
      <c r="S199" s="128">
        <v>1341.8009999999999</v>
      </c>
      <c r="T199" s="128">
        <v>1341.8009999999999</v>
      </c>
      <c r="U199" s="124">
        <v>2500</v>
      </c>
      <c r="V199" s="124">
        <v>2500</v>
      </c>
      <c r="W199" s="63">
        <f>X199</f>
        <v>2500</v>
      </c>
      <c r="X199" s="63">
        <f>Z199</f>
        <v>2500</v>
      </c>
      <c r="Y199" s="60">
        <v>5000</v>
      </c>
      <c r="Z199" s="63">
        <f>L199+R199</f>
        <v>2500</v>
      </c>
      <c r="AA199" s="63">
        <f>Y199-Z199-(3%*Y199)</f>
        <v>2350</v>
      </c>
      <c r="AB199" s="63">
        <f>AC199</f>
        <v>2350</v>
      </c>
      <c r="AC199" s="63">
        <v>2350</v>
      </c>
      <c r="AD199" s="63"/>
      <c r="AE199" s="63"/>
      <c r="AF199" s="63"/>
      <c r="AH199" s="102"/>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c r="BI199" s="64"/>
      <c r="BJ199" s="64"/>
      <c r="BK199" s="64"/>
      <c r="BL199" s="64"/>
      <c r="BM199" s="64"/>
      <c r="BN199" s="64"/>
      <c r="BO199" s="64"/>
      <c r="BP199" s="64"/>
      <c r="BQ199" s="64"/>
      <c r="BR199" s="64"/>
      <c r="BS199" s="64"/>
      <c r="BT199" s="64"/>
      <c r="BU199" s="64"/>
      <c r="BV199" s="64"/>
      <c r="BW199" s="64"/>
      <c r="BX199" s="64"/>
      <c r="BY199" s="64"/>
      <c r="BZ199" s="64"/>
      <c r="CA199" s="64"/>
      <c r="CB199" s="64"/>
      <c r="CC199" s="64"/>
      <c r="CD199" s="64"/>
      <c r="CE199" s="64"/>
      <c r="CF199" s="64"/>
      <c r="CG199" s="64"/>
      <c r="CH199" s="64"/>
      <c r="CI199" s="65"/>
    </row>
    <row r="200" spans="2:87" s="66" customFormat="1" ht="31.5" x14ac:dyDescent="0.25">
      <c r="B200" s="135">
        <v>3</v>
      </c>
      <c r="C200" s="161" t="s">
        <v>482</v>
      </c>
      <c r="D200" s="52"/>
      <c r="E200" s="52">
        <v>1</v>
      </c>
      <c r="F200" s="52"/>
      <c r="G200" s="52"/>
      <c r="H200" s="161"/>
      <c r="I200" s="59" t="s">
        <v>483</v>
      </c>
      <c r="J200" s="60">
        <v>10000</v>
      </c>
      <c r="K200" s="60">
        <v>5600</v>
      </c>
      <c r="L200" s="71"/>
      <c r="M200" s="63">
        <f>L200-O200</f>
        <v>0</v>
      </c>
      <c r="N200" s="63">
        <f>O200+P200</f>
        <v>0</v>
      </c>
      <c r="O200" s="71"/>
      <c r="P200" s="63">
        <v>0</v>
      </c>
      <c r="Q200" s="124">
        <v>2500</v>
      </c>
      <c r="R200" s="124">
        <v>2500</v>
      </c>
      <c r="S200" s="128">
        <v>1987.14</v>
      </c>
      <c r="T200" s="128">
        <v>1987.14</v>
      </c>
      <c r="U200" s="124">
        <v>2500</v>
      </c>
      <c r="V200" s="124">
        <v>2500</v>
      </c>
      <c r="W200" s="63">
        <f>X200</f>
        <v>2500</v>
      </c>
      <c r="X200" s="63">
        <f>Z200</f>
        <v>2500</v>
      </c>
      <c r="Y200" s="60">
        <v>5600</v>
      </c>
      <c r="Z200" s="63">
        <f>L200+R200</f>
        <v>2500</v>
      </c>
      <c r="AA200" s="63">
        <v>2930</v>
      </c>
      <c r="AB200" s="63">
        <f>AC200</f>
        <v>2930</v>
      </c>
      <c r="AC200" s="63">
        <v>2930</v>
      </c>
      <c r="AD200" s="63"/>
      <c r="AE200" s="63"/>
      <c r="AF200" s="63"/>
      <c r="AH200" s="102"/>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c r="BJ200" s="64"/>
      <c r="BK200" s="64"/>
      <c r="BL200" s="64"/>
      <c r="BM200" s="64"/>
      <c r="BN200" s="64"/>
      <c r="BO200" s="64"/>
      <c r="BP200" s="64"/>
      <c r="BQ200" s="64"/>
      <c r="BR200" s="64"/>
      <c r="BS200" s="64"/>
      <c r="BT200" s="64"/>
      <c r="BU200" s="64"/>
      <c r="BV200" s="64"/>
      <c r="BW200" s="64"/>
      <c r="BX200" s="64"/>
      <c r="BY200" s="64"/>
      <c r="BZ200" s="64"/>
      <c r="CA200" s="64"/>
      <c r="CB200" s="64"/>
      <c r="CC200" s="64"/>
      <c r="CD200" s="64"/>
      <c r="CE200" s="64"/>
      <c r="CF200" s="64"/>
      <c r="CG200" s="64"/>
      <c r="CH200" s="64"/>
      <c r="CI200" s="65"/>
    </row>
    <row r="201" spans="2:87" s="66" customFormat="1" ht="31.5" x14ac:dyDescent="0.25">
      <c r="B201" s="135">
        <v>4</v>
      </c>
      <c r="C201" s="161" t="s">
        <v>484</v>
      </c>
      <c r="D201" s="52"/>
      <c r="E201" s="52">
        <v>1</v>
      </c>
      <c r="F201" s="52"/>
      <c r="G201" s="52"/>
      <c r="H201" s="161"/>
      <c r="I201" s="59" t="s">
        <v>485</v>
      </c>
      <c r="J201" s="60">
        <v>10000</v>
      </c>
      <c r="K201" s="60">
        <v>10000</v>
      </c>
      <c r="L201" s="71"/>
      <c r="M201" s="63">
        <f>L201-O201</f>
        <v>0</v>
      </c>
      <c r="N201" s="63">
        <f>O201+P201</f>
        <v>0</v>
      </c>
      <c r="O201" s="71"/>
      <c r="P201" s="63">
        <v>0</v>
      </c>
      <c r="Q201" s="124">
        <v>5000</v>
      </c>
      <c r="R201" s="124">
        <v>5000</v>
      </c>
      <c r="S201" s="128">
        <v>5000</v>
      </c>
      <c r="T201" s="128">
        <v>5000</v>
      </c>
      <c r="U201" s="124">
        <v>5000</v>
      </c>
      <c r="V201" s="124">
        <v>5000</v>
      </c>
      <c r="W201" s="63">
        <f>X201</f>
        <v>5000</v>
      </c>
      <c r="X201" s="63">
        <f>Z201</f>
        <v>5000</v>
      </c>
      <c r="Y201" s="60">
        <v>10000</v>
      </c>
      <c r="Z201" s="63">
        <f>L201+R201</f>
        <v>5000</v>
      </c>
      <c r="AA201" s="63">
        <f>Y201-Z201-(3%*Y201)</f>
        <v>4700</v>
      </c>
      <c r="AB201" s="63">
        <f>AC201</f>
        <v>4700</v>
      </c>
      <c r="AC201" s="63">
        <v>4700</v>
      </c>
      <c r="AD201" s="63"/>
      <c r="AE201" s="63"/>
      <c r="AF201" s="63"/>
      <c r="AH201" s="102"/>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c r="BI201" s="64"/>
      <c r="BJ201" s="64"/>
      <c r="BK201" s="64"/>
      <c r="BL201" s="64"/>
      <c r="BM201" s="64"/>
      <c r="BN201" s="64"/>
      <c r="BO201" s="64"/>
      <c r="BP201" s="64"/>
      <c r="BQ201" s="64"/>
      <c r="BR201" s="64"/>
      <c r="BS201" s="64"/>
      <c r="BT201" s="64"/>
      <c r="BU201" s="64"/>
      <c r="BV201" s="64"/>
      <c r="BW201" s="64"/>
      <c r="BX201" s="64"/>
      <c r="BY201" s="64"/>
      <c r="BZ201" s="64"/>
      <c r="CA201" s="64"/>
      <c r="CB201" s="64"/>
      <c r="CC201" s="64"/>
      <c r="CD201" s="64"/>
      <c r="CE201" s="64"/>
      <c r="CF201" s="64"/>
      <c r="CG201" s="64"/>
      <c r="CH201" s="64"/>
      <c r="CI201" s="65"/>
    </row>
    <row r="202" spans="2:87" s="66" customFormat="1" ht="51.75" customHeight="1" x14ac:dyDescent="0.25">
      <c r="B202" s="135">
        <v>1</v>
      </c>
      <c r="C202" s="162" t="s">
        <v>487</v>
      </c>
      <c r="D202" s="52"/>
      <c r="E202" s="52">
        <v>1</v>
      </c>
      <c r="F202" s="52"/>
      <c r="G202" s="52"/>
      <c r="H202" s="162"/>
      <c r="I202" s="142" t="s">
        <v>1131</v>
      </c>
      <c r="J202" s="60">
        <v>11930</v>
      </c>
      <c r="K202" s="60">
        <v>11930</v>
      </c>
      <c r="L202" s="71"/>
      <c r="M202" s="71"/>
      <c r="N202" s="71"/>
      <c r="O202" s="71"/>
      <c r="P202" s="71"/>
      <c r="Q202" s="124">
        <v>5000</v>
      </c>
      <c r="R202" s="124">
        <v>5000</v>
      </c>
      <c r="S202" s="128">
        <v>3705.1640000000002</v>
      </c>
      <c r="T202" s="128">
        <v>3705.1640000000002</v>
      </c>
      <c r="U202" s="124">
        <v>5000</v>
      </c>
      <c r="V202" s="124">
        <v>5000</v>
      </c>
      <c r="W202" s="63">
        <f>X202</f>
        <v>5000</v>
      </c>
      <c r="X202" s="63">
        <f>Z202</f>
        <v>5000</v>
      </c>
      <c r="Y202" s="60">
        <v>11930</v>
      </c>
      <c r="Z202" s="63">
        <f>L202+R202</f>
        <v>5000</v>
      </c>
      <c r="AA202" s="63">
        <v>6600</v>
      </c>
      <c r="AB202" s="63">
        <f>AC202+AD202</f>
        <v>6600</v>
      </c>
      <c r="AC202" s="63">
        <v>6600</v>
      </c>
      <c r="AD202" s="63"/>
      <c r="AE202" s="63"/>
      <c r="AF202" s="63"/>
      <c r="AH202" s="102"/>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c r="BI202" s="64"/>
      <c r="BJ202" s="64"/>
      <c r="BK202" s="64"/>
      <c r="BL202" s="64"/>
      <c r="BM202" s="64"/>
      <c r="BN202" s="64"/>
      <c r="BO202" s="64"/>
      <c r="BP202" s="64"/>
      <c r="BQ202" s="64"/>
      <c r="BR202" s="64"/>
      <c r="BS202" s="64"/>
      <c r="BT202" s="64"/>
      <c r="BU202" s="64"/>
      <c r="BV202" s="64"/>
      <c r="BW202" s="64"/>
      <c r="BX202" s="64"/>
      <c r="BY202" s="64"/>
      <c r="BZ202" s="64"/>
      <c r="CA202" s="64"/>
      <c r="CB202" s="64"/>
      <c r="CC202" s="64"/>
      <c r="CD202" s="64"/>
      <c r="CE202" s="64"/>
      <c r="CF202" s="64"/>
      <c r="CG202" s="64"/>
      <c r="CH202" s="64"/>
      <c r="CI202" s="65"/>
    </row>
    <row r="203" spans="2:87" s="66" customFormat="1" ht="57.75" customHeight="1" x14ac:dyDescent="0.25">
      <c r="B203" s="135">
        <v>1</v>
      </c>
      <c r="C203" s="161" t="s">
        <v>488</v>
      </c>
      <c r="D203" s="52"/>
      <c r="E203" s="52"/>
      <c r="F203" s="52">
        <v>1</v>
      </c>
      <c r="G203" s="52">
        <v>1</v>
      </c>
      <c r="H203" s="161"/>
      <c r="I203" s="142" t="s">
        <v>1132</v>
      </c>
      <c r="J203" s="60">
        <v>2800</v>
      </c>
      <c r="K203" s="60">
        <v>2800</v>
      </c>
      <c r="L203" s="71"/>
      <c r="M203" s="71"/>
      <c r="N203" s="71"/>
      <c r="O203" s="71"/>
      <c r="P203" s="71"/>
      <c r="Q203" s="71"/>
      <c r="R203" s="71"/>
      <c r="S203" s="71"/>
      <c r="T203" s="71"/>
      <c r="U203" s="71"/>
      <c r="V203" s="71"/>
      <c r="W203" s="63">
        <f t="shared" ref="W203:W214" si="54">X203</f>
        <v>0</v>
      </c>
      <c r="X203" s="63">
        <f t="shared" ref="X203:X214" si="55">Z203</f>
        <v>0</v>
      </c>
      <c r="Y203" s="60">
        <v>2800</v>
      </c>
      <c r="Z203" s="63">
        <f t="shared" ref="Z203:Z214" si="56">L203+R203</f>
        <v>0</v>
      </c>
      <c r="AA203" s="326">
        <v>1500</v>
      </c>
      <c r="AB203" s="63">
        <f>AC203+AD203</f>
        <v>1000</v>
      </c>
      <c r="AC203" s="63">
        <v>1000</v>
      </c>
      <c r="AD203" s="63"/>
      <c r="AE203" s="63"/>
      <c r="AF203" s="63"/>
      <c r="AH203" s="102"/>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c r="BI203" s="64"/>
      <c r="BJ203" s="64"/>
      <c r="BK203" s="64"/>
      <c r="BL203" s="64"/>
      <c r="BM203" s="64"/>
      <c r="BN203" s="64"/>
      <c r="BO203" s="64"/>
      <c r="BP203" s="64"/>
      <c r="BQ203" s="64"/>
      <c r="BR203" s="64"/>
      <c r="BS203" s="64"/>
      <c r="BT203" s="64"/>
      <c r="BU203" s="64"/>
      <c r="BV203" s="64"/>
      <c r="BW203" s="64"/>
      <c r="BX203" s="64"/>
      <c r="BY203" s="64"/>
      <c r="BZ203" s="64"/>
      <c r="CA203" s="64"/>
      <c r="CB203" s="64"/>
      <c r="CC203" s="64"/>
      <c r="CD203" s="64"/>
      <c r="CE203" s="64"/>
      <c r="CF203" s="64"/>
      <c r="CG203" s="64"/>
      <c r="CH203" s="64"/>
      <c r="CI203" s="65"/>
    </row>
    <row r="204" spans="2:87" s="66" customFormat="1" ht="50.25" customHeight="1" x14ac:dyDescent="0.25">
      <c r="B204" s="135">
        <v>2</v>
      </c>
      <c r="C204" s="161" t="s">
        <v>489</v>
      </c>
      <c r="D204" s="52"/>
      <c r="E204" s="52"/>
      <c r="F204" s="52">
        <v>1</v>
      </c>
      <c r="G204" s="52">
        <v>1</v>
      </c>
      <c r="H204" s="161"/>
      <c r="I204" s="142" t="s">
        <v>1133</v>
      </c>
      <c r="J204" s="60">
        <v>1100</v>
      </c>
      <c r="K204" s="60">
        <v>1100</v>
      </c>
      <c r="L204" s="71"/>
      <c r="M204" s="71"/>
      <c r="N204" s="71"/>
      <c r="O204" s="71"/>
      <c r="P204" s="71"/>
      <c r="Q204" s="71"/>
      <c r="R204" s="71"/>
      <c r="S204" s="71"/>
      <c r="T204" s="71"/>
      <c r="U204" s="71"/>
      <c r="V204" s="71"/>
      <c r="W204" s="63">
        <f t="shared" si="54"/>
        <v>0</v>
      </c>
      <c r="X204" s="63">
        <f t="shared" si="55"/>
        <v>0</v>
      </c>
      <c r="Y204" s="60">
        <v>1100</v>
      </c>
      <c r="Z204" s="63">
        <f t="shared" si="56"/>
        <v>0</v>
      </c>
      <c r="AA204" s="63">
        <f>95%*Y204</f>
        <v>1045</v>
      </c>
      <c r="AB204" s="63">
        <f t="shared" ref="AB204:AB214" si="57">AC204+AD204</f>
        <v>1045</v>
      </c>
      <c r="AC204" s="63">
        <v>1045</v>
      </c>
      <c r="AD204" s="63"/>
      <c r="AE204" s="63"/>
      <c r="AF204" s="63"/>
      <c r="AH204" s="102"/>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c r="BI204" s="64"/>
      <c r="BJ204" s="64"/>
      <c r="BK204" s="64"/>
      <c r="BL204" s="64"/>
      <c r="BM204" s="64"/>
      <c r="BN204" s="64"/>
      <c r="BO204" s="64"/>
      <c r="BP204" s="64"/>
      <c r="BQ204" s="64"/>
      <c r="BR204" s="64"/>
      <c r="BS204" s="64"/>
      <c r="BT204" s="64"/>
      <c r="BU204" s="64"/>
      <c r="BV204" s="64"/>
      <c r="BW204" s="64"/>
      <c r="BX204" s="64"/>
      <c r="BY204" s="64"/>
      <c r="BZ204" s="64"/>
      <c r="CA204" s="64"/>
      <c r="CB204" s="64"/>
      <c r="CC204" s="64"/>
      <c r="CD204" s="64"/>
      <c r="CE204" s="64"/>
      <c r="CF204" s="64"/>
      <c r="CG204" s="64"/>
      <c r="CH204" s="64"/>
      <c r="CI204" s="65"/>
    </row>
    <row r="205" spans="2:87" s="66" customFormat="1" ht="63" customHeight="1" x14ac:dyDescent="0.25">
      <c r="B205" s="135">
        <v>3</v>
      </c>
      <c r="C205" s="161" t="s">
        <v>490</v>
      </c>
      <c r="D205" s="52"/>
      <c r="E205" s="52"/>
      <c r="F205" s="52">
        <v>1</v>
      </c>
      <c r="G205" s="52">
        <v>1</v>
      </c>
      <c r="H205" s="161"/>
      <c r="I205" s="142" t="s">
        <v>1134</v>
      </c>
      <c r="J205" s="60">
        <v>1607</v>
      </c>
      <c r="K205" s="60">
        <v>1607</v>
      </c>
      <c r="L205" s="71"/>
      <c r="M205" s="71"/>
      <c r="N205" s="71"/>
      <c r="O205" s="71"/>
      <c r="P205" s="71"/>
      <c r="Q205" s="71"/>
      <c r="R205" s="71"/>
      <c r="S205" s="71"/>
      <c r="T205" s="71"/>
      <c r="U205" s="71"/>
      <c r="V205" s="71"/>
      <c r="W205" s="63">
        <f t="shared" si="54"/>
        <v>0</v>
      </c>
      <c r="X205" s="63">
        <f t="shared" si="55"/>
        <v>0</v>
      </c>
      <c r="Y205" s="60">
        <v>1607</v>
      </c>
      <c r="Z205" s="63">
        <f t="shared" si="56"/>
        <v>0</v>
      </c>
      <c r="AA205" s="63">
        <f>95%*Y205</f>
        <v>1526.6499999999999</v>
      </c>
      <c r="AB205" s="63">
        <f t="shared" si="57"/>
        <v>1526.6499999999999</v>
      </c>
      <c r="AC205" s="63">
        <v>1526.6499999999999</v>
      </c>
      <c r="AD205" s="63"/>
      <c r="AE205" s="63"/>
      <c r="AF205" s="63"/>
      <c r="AH205" s="102"/>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c r="BI205" s="64"/>
      <c r="BJ205" s="64"/>
      <c r="BK205" s="64"/>
      <c r="BL205" s="64"/>
      <c r="BM205" s="64"/>
      <c r="BN205" s="64"/>
      <c r="BO205" s="64"/>
      <c r="BP205" s="64"/>
      <c r="BQ205" s="64"/>
      <c r="BR205" s="64"/>
      <c r="BS205" s="64"/>
      <c r="BT205" s="64"/>
      <c r="BU205" s="64"/>
      <c r="BV205" s="64"/>
      <c r="BW205" s="64"/>
      <c r="BX205" s="64"/>
      <c r="BY205" s="64"/>
      <c r="BZ205" s="64"/>
      <c r="CA205" s="64"/>
      <c r="CB205" s="64"/>
      <c r="CC205" s="64"/>
      <c r="CD205" s="64"/>
      <c r="CE205" s="64"/>
      <c r="CF205" s="64"/>
      <c r="CG205" s="64"/>
      <c r="CH205" s="64"/>
      <c r="CI205" s="65"/>
    </row>
    <row r="206" spans="2:87" s="66" customFormat="1" ht="57.75" customHeight="1" x14ac:dyDescent="0.25">
      <c r="B206" s="135">
        <v>4</v>
      </c>
      <c r="C206" s="161" t="s">
        <v>491</v>
      </c>
      <c r="D206" s="52"/>
      <c r="E206" s="52"/>
      <c r="F206" s="52">
        <v>1</v>
      </c>
      <c r="G206" s="52">
        <v>1</v>
      </c>
      <c r="H206" s="161"/>
      <c r="I206" s="142" t="s">
        <v>1135</v>
      </c>
      <c r="J206" s="60">
        <v>5500</v>
      </c>
      <c r="K206" s="60">
        <v>5500</v>
      </c>
      <c r="L206" s="71"/>
      <c r="M206" s="71"/>
      <c r="N206" s="71"/>
      <c r="O206" s="71"/>
      <c r="P206" s="71"/>
      <c r="Q206" s="71"/>
      <c r="R206" s="71"/>
      <c r="S206" s="71"/>
      <c r="T206" s="71"/>
      <c r="U206" s="71"/>
      <c r="V206" s="71"/>
      <c r="W206" s="63">
        <f t="shared" si="54"/>
        <v>0</v>
      </c>
      <c r="X206" s="63">
        <f t="shared" si="55"/>
        <v>0</v>
      </c>
      <c r="Y206" s="60">
        <v>5500</v>
      </c>
      <c r="Z206" s="63">
        <f t="shared" si="56"/>
        <v>0</v>
      </c>
      <c r="AA206" s="326">
        <v>3000</v>
      </c>
      <c r="AB206" s="63">
        <f t="shared" si="57"/>
        <v>2000</v>
      </c>
      <c r="AC206" s="63">
        <v>2000</v>
      </c>
      <c r="AD206" s="63"/>
      <c r="AE206" s="63"/>
      <c r="AF206" s="63"/>
      <c r="AH206" s="102"/>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4"/>
      <c r="CI206" s="65"/>
    </row>
    <row r="207" spans="2:87" s="66" customFormat="1" ht="51.75" customHeight="1" x14ac:dyDescent="0.25">
      <c r="B207" s="135">
        <v>5</v>
      </c>
      <c r="C207" s="161" t="s">
        <v>492</v>
      </c>
      <c r="D207" s="52"/>
      <c r="E207" s="52"/>
      <c r="F207" s="52">
        <v>1</v>
      </c>
      <c r="G207" s="52">
        <v>1</v>
      </c>
      <c r="H207" s="161"/>
      <c r="I207" s="142" t="s">
        <v>1136</v>
      </c>
      <c r="J207" s="60">
        <v>1500</v>
      </c>
      <c r="K207" s="60">
        <v>1500</v>
      </c>
      <c r="L207" s="71"/>
      <c r="M207" s="71"/>
      <c r="N207" s="71"/>
      <c r="O207" s="71"/>
      <c r="P207" s="71"/>
      <c r="Q207" s="71"/>
      <c r="R207" s="71"/>
      <c r="S207" s="71"/>
      <c r="T207" s="71"/>
      <c r="U207" s="71"/>
      <c r="V207" s="71"/>
      <c r="W207" s="63">
        <f t="shared" si="54"/>
        <v>0</v>
      </c>
      <c r="X207" s="63">
        <f t="shared" si="55"/>
        <v>0</v>
      </c>
      <c r="Y207" s="60">
        <v>1500</v>
      </c>
      <c r="Z207" s="63">
        <f t="shared" si="56"/>
        <v>0</v>
      </c>
      <c r="AA207" s="63">
        <f>95%*Y207</f>
        <v>1425</v>
      </c>
      <c r="AB207" s="63">
        <f t="shared" si="57"/>
        <v>1425</v>
      </c>
      <c r="AC207" s="63">
        <v>1425</v>
      </c>
      <c r="AD207" s="63"/>
      <c r="AE207" s="63"/>
      <c r="AF207" s="63"/>
      <c r="AH207" s="102"/>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c r="BI207" s="64"/>
      <c r="BJ207" s="64"/>
      <c r="BK207" s="64"/>
      <c r="BL207" s="64"/>
      <c r="BM207" s="64"/>
      <c r="BN207" s="64"/>
      <c r="BO207" s="64"/>
      <c r="BP207" s="64"/>
      <c r="BQ207" s="64"/>
      <c r="BR207" s="64"/>
      <c r="BS207" s="64"/>
      <c r="BT207" s="64"/>
      <c r="BU207" s="64"/>
      <c r="BV207" s="64"/>
      <c r="BW207" s="64"/>
      <c r="BX207" s="64"/>
      <c r="BY207" s="64"/>
      <c r="BZ207" s="64"/>
      <c r="CA207" s="64"/>
      <c r="CB207" s="64"/>
      <c r="CC207" s="64"/>
      <c r="CD207" s="64"/>
      <c r="CE207" s="64"/>
      <c r="CF207" s="64"/>
      <c r="CG207" s="64"/>
      <c r="CH207" s="64"/>
      <c r="CI207" s="65"/>
    </row>
    <row r="208" spans="2:87" s="66" customFormat="1" ht="58.5" customHeight="1" x14ac:dyDescent="0.25">
      <c r="B208" s="135">
        <v>6</v>
      </c>
      <c r="C208" s="161" t="s">
        <v>493</v>
      </c>
      <c r="D208" s="52"/>
      <c r="E208" s="52"/>
      <c r="F208" s="52">
        <v>1</v>
      </c>
      <c r="G208" s="52">
        <v>1</v>
      </c>
      <c r="H208" s="161"/>
      <c r="I208" s="142" t="s">
        <v>1137</v>
      </c>
      <c r="J208" s="60">
        <v>500</v>
      </c>
      <c r="K208" s="60">
        <v>500</v>
      </c>
      <c r="L208" s="71"/>
      <c r="M208" s="71"/>
      <c r="N208" s="71"/>
      <c r="O208" s="71"/>
      <c r="P208" s="71"/>
      <c r="Q208" s="71"/>
      <c r="R208" s="71"/>
      <c r="S208" s="71"/>
      <c r="T208" s="71"/>
      <c r="U208" s="71"/>
      <c r="V208" s="71"/>
      <c r="W208" s="63">
        <f t="shared" si="54"/>
        <v>0</v>
      </c>
      <c r="X208" s="63">
        <f t="shared" si="55"/>
        <v>0</v>
      </c>
      <c r="Y208" s="60">
        <v>500</v>
      </c>
      <c r="Z208" s="63">
        <f t="shared" si="56"/>
        <v>0</v>
      </c>
      <c r="AA208" s="63">
        <f t="shared" ref="AA208:AA213" si="58">Y208-Z208</f>
        <v>500</v>
      </c>
      <c r="AB208" s="63">
        <f t="shared" si="57"/>
        <v>500</v>
      </c>
      <c r="AC208" s="63">
        <v>500</v>
      </c>
      <c r="AD208" s="63"/>
      <c r="AE208" s="63"/>
      <c r="AF208" s="63"/>
      <c r="AH208" s="102"/>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c r="BI208" s="64"/>
      <c r="BJ208" s="64"/>
      <c r="BK208" s="64"/>
      <c r="BL208" s="64"/>
      <c r="BM208" s="64"/>
      <c r="BN208" s="64"/>
      <c r="BO208" s="64"/>
      <c r="BP208" s="64"/>
      <c r="BQ208" s="64"/>
      <c r="BR208" s="64"/>
      <c r="BS208" s="64"/>
      <c r="BT208" s="64"/>
      <c r="BU208" s="64"/>
      <c r="BV208" s="64"/>
      <c r="BW208" s="64"/>
      <c r="BX208" s="64"/>
      <c r="BY208" s="64"/>
      <c r="BZ208" s="64"/>
      <c r="CA208" s="64"/>
      <c r="CB208" s="64"/>
      <c r="CC208" s="64"/>
      <c r="CD208" s="64"/>
      <c r="CE208" s="64"/>
      <c r="CF208" s="64"/>
      <c r="CG208" s="64"/>
      <c r="CH208" s="64"/>
      <c r="CI208" s="65"/>
    </row>
    <row r="209" spans="2:87" s="66" customFormat="1" ht="57.75" customHeight="1" x14ac:dyDescent="0.25">
      <c r="B209" s="135">
        <v>7</v>
      </c>
      <c r="C209" s="161" t="s">
        <v>494</v>
      </c>
      <c r="D209" s="52"/>
      <c r="E209" s="52"/>
      <c r="F209" s="52">
        <v>1</v>
      </c>
      <c r="G209" s="52">
        <v>1</v>
      </c>
      <c r="H209" s="161"/>
      <c r="I209" s="142" t="s">
        <v>1138</v>
      </c>
      <c r="J209" s="60">
        <v>500</v>
      </c>
      <c r="K209" s="60">
        <v>500</v>
      </c>
      <c r="L209" s="71"/>
      <c r="M209" s="71"/>
      <c r="N209" s="71"/>
      <c r="O209" s="71"/>
      <c r="P209" s="71"/>
      <c r="Q209" s="71"/>
      <c r="R209" s="71"/>
      <c r="S209" s="71"/>
      <c r="T209" s="71"/>
      <c r="U209" s="71"/>
      <c r="V209" s="71"/>
      <c r="W209" s="63">
        <f t="shared" si="54"/>
        <v>0</v>
      </c>
      <c r="X209" s="63">
        <f t="shared" si="55"/>
        <v>0</v>
      </c>
      <c r="Y209" s="60">
        <v>500</v>
      </c>
      <c r="Z209" s="63">
        <f t="shared" si="56"/>
        <v>0</v>
      </c>
      <c r="AA209" s="63">
        <f t="shared" si="58"/>
        <v>500</v>
      </c>
      <c r="AB209" s="63">
        <f t="shared" si="57"/>
        <v>500</v>
      </c>
      <c r="AC209" s="63">
        <v>500</v>
      </c>
      <c r="AD209" s="63"/>
      <c r="AE209" s="63"/>
      <c r="AF209" s="63"/>
      <c r="AH209" s="102"/>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c r="BI209" s="64"/>
      <c r="BJ209" s="64"/>
      <c r="BK209" s="64"/>
      <c r="BL209" s="64"/>
      <c r="BM209" s="64"/>
      <c r="BN209" s="64"/>
      <c r="BO209" s="64"/>
      <c r="BP209" s="64"/>
      <c r="BQ209" s="64"/>
      <c r="BR209" s="64"/>
      <c r="BS209" s="64"/>
      <c r="BT209" s="64"/>
      <c r="BU209" s="64"/>
      <c r="BV209" s="64"/>
      <c r="BW209" s="64"/>
      <c r="BX209" s="64"/>
      <c r="BY209" s="64"/>
      <c r="BZ209" s="64"/>
      <c r="CA209" s="64"/>
      <c r="CB209" s="64"/>
      <c r="CC209" s="64"/>
      <c r="CD209" s="64"/>
      <c r="CE209" s="64"/>
      <c r="CF209" s="64"/>
      <c r="CG209" s="64"/>
      <c r="CH209" s="64"/>
      <c r="CI209" s="65"/>
    </row>
    <row r="210" spans="2:87" s="66" customFormat="1" ht="57.75" customHeight="1" x14ac:dyDescent="0.25">
      <c r="B210" s="135">
        <v>8</v>
      </c>
      <c r="C210" s="161" t="s">
        <v>495</v>
      </c>
      <c r="D210" s="52"/>
      <c r="E210" s="52"/>
      <c r="F210" s="52">
        <v>1</v>
      </c>
      <c r="G210" s="52">
        <v>1</v>
      </c>
      <c r="H210" s="161"/>
      <c r="I210" s="142" t="s">
        <v>1139</v>
      </c>
      <c r="J210" s="60">
        <v>500</v>
      </c>
      <c r="K210" s="60">
        <v>500</v>
      </c>
      <c r="L210" s="71"/>
      <c r="M210" s="71"/>
      <c r="N210" s="71"/>
      <c r="O210" s="71"/>
      <c r="P210" s="71"/>
      <c r="Q210" s="71"/>
      <c r="R210" s="71"/>
      <c r="S210" s="71"/>
      <c r="T210" s="71"/>
      <c r="U210" s="71"/>
      <c r="V210" s="71"/>
      <c r="W210" s="63">
        <f t="shared" si="54"/>
        <v>0</v>
      </c>
      <c r="X210" s="63">
        <f t="shared" si="55"/>
        <v>0</v>
      </c>
      <c r="Y210" s="60">
        <v>500</v>
      </c>
      <c r="Z210" s="63">
        <f t="shared" si="56"/>
        <v>0</v>
      </c>
      <c r="AA210" s="63">
        <f t="shared" si="58"/>
        <v>500</v>
      </c>
      <c r="AB210" s="63">
        <f t="shared" si="57"/>
        <v>500</v>
      </c>
      <c r="AC210" s="63">
        <v>500</v>
      </c>
      <c r="AD210" s="63"/>
      <c r="AE210" s="63"/>
      <c r="AF210" s="63"/>
      <c r="AH210" s="102"/>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4"/>
      <c r="CI210" s="65"/>
    </row>
    <row r="211" spans="2:87" s="66" customFormat="1" ht="63" customHeight="1" x14ac:dyDescent="0.25">
      <c r="B211" s="135">
        <v>9</v>
      </c>
      <c r="C211" s="161" t="s">
        <v>496</v>
      </c>
      <c r="D211" s="52"/>
      <c r="E211" s="52"/>
      <c r="F211" s="52">
        <v>1</v>
      </c>
      <c r="G211" s="52">
        <v>1</v>
      </c>
      <c r="H211" s="161"/>
      <c r="I211" s="142" t="s">
        <v>1140</v>
      </c>
      <c r="J211" s="60">
        <v>500</v>
      </c>
      <c r="K211" s="60">
        <v>500</v>
      </c>
      <c r="L211" s="71"/>
      <c r="M211" s="71"/>
      <c r="N211" s="71"/>
      <c r="O211" s="71"/>
      <c r="P211" s="71"/>
      <c r="Q211" s="71"/>
      <c r="R211" s="71"/>
      <c r="S211" s="71"/>
      <c r="T211" s="71"/>
      <c r="U211" s="71"/>
      <c r="V211" s="71"/>
      <c r="W211" s="63">
        <f t="shared" si="54"/>
        <v>0</v>
      </c>
      <c r="X211" s="63">
        <f t="shared" si="55"/>
        <v>0</v>
      </c>
      <c r="Y211" s="60">
        <v>500</v>
      </c>
      <c r="Z211" s="63">
        <f t="shared" si="56"/>
        <v>0</v>
      </c>
      <c r="AA211" s="63">
        <f t="shared" si="58"/>
        <v>500</v>
      </c>
      <c r="AB211" s="63">
        <f t="shared" si="57"/>
        <v>500</v>
      </c>
      <c r="AC211" s="63">
        <v>500</v>
      </c>
      <c r="AD211" s="63"/>
      <c r="AE211" s="63"/>
      <c r="AF211" s="63"/>
      <c r="AH211" s="102"/>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64"/>
      <c r="BV211" s="64"/>
      <c r="BW211" s="64"/>
      <c r="BX211" s="64"/>
      <c r="BY211" s="64"/>
      <c r="BZ211" s="64"/>
      <c r="CA211" s="64"/>
      <c r="CB211" s="64"/>
      <c r="CC211" s="64"/>
      <c r="CD211" s="64"/>
      <c r="CE211" s="64"/>
      <c r="CF211" s="64"/>
      <c r="CG211" s="64"/>
      <c r="CH211" s="64"/>
      <c r="CI211" s="65"/>
    </row>
    <row r="212" spans="2:87" s="66" customFormat="1" ht="58.5" customHeight="1" x14ac:dyDescent="0.25">
      <c r="B212" s="135">
        <v>10</v>
      </c>
      <c r="C212" s="161" t="s">
        <v>497</v>
      </c>
      <c r="D212" s="52"/>
      <c r="E212" s="52"/>
      <c r="F212" s="52">
        <v>1</v>
      </c>
      <c r="G212" s="52">
        <v>1</v>
      </c>
      <c r="H212" s="161"/>
      <c r="I212" s="142" t="s">
        <v>1141</v>
      </c>
      <c r="J212" s="60">
        <v>500</v>
      </c>
      <c r="K212" s="60">
        <v>500</v>
      </c>
      <c r="L212" s="71"/>
      <c r="M212" s="71"/>
      <c r="N212" s="71"/>
      <c r="O212" s="71"/>
      <c r="P212" s="71"/>
      <c r="Q212" s="71"/>
      <c r="R212" s="71"/>
      <c r="S212" s="71"/>
      <c r="T212" s="71"/>
      <c r="U212" s="71"/>
      <c r="V212" s="71"/>
      <c r="W212" s="63">
        <f t="shared" si="54"/>
        <v>0</v>
      </c>
      <c r="X212" s="63">
        <f t="shared" si="55"/>
        <v>0</v>
      </c>
      <c r="Y212" s="60">
        <v>500</v>
      </c>
      <c r="Z212" s="63">
        <f t="shared" si="56"/>
        <v>0</v>
      </c>
      <c r="AA212" s="63">
        <f t="shared" si="58"/>
        <v>500</v>
      </c>
      <c r="AB212" s="63">
        <f t="shared" si="57"/>
        <v>500</v>
      </c>
      <c r="AC212" s="63">
        <v>500</v>
      </c>
      <c r="AD212" s="63"/>
      <c r="AE212" s="63"/>
      <c r="AF212" s="63"/>
      <c r="AH212" s="102"/>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c r="BI212" s="64"/>
      <c r="BJ212" s="64"/>
      <c r="BK212" s="64"/>
      <c r="BL212" s="64"/>
      <c r="BM212" s="64"/>
      <c r="BN212" s="64"/>
      <c r="BO212" s="64"/>
      <c r="BP212" s="64"/>
      <c r="BQ212" s="64"/>
      <c r="BR212" s="64"/>
      <c r="BS212" s="64"/>
      <c r="BT212" s="64"/>
      <c r="BU212" s="64"/>
      <c r="BV212" s="64"/>
      <c r="BW212" s="64"/>
      <c r="BX212" s="64"/>
      <c r="BY212" s="64"/>
      <c r="BZ212" s="64"/>
      <c r="CA212" s="64"/>
      <c r="CB212" s="64"/>
      <c r="CC212" s="64"/>
      <c r="CD212" s="64"/>
      <c r="CE212" s="64"/>
      <c r="CF212" s="64"/>
      <c r="CG212" s="64"/>
      <c r="CH212" s="64"/>
      <c r="CI212" s="65"/>
    </row>
    <row r="213" spans="2:87" s="66" customFormat="1" ht="51.75" customHeight="1" x14ac:dyDescent="0.25">
      <c r="B213" s="135">
        <v>11</v>
      </c>
      <c r="C213" s="161" t="s">
        <v>498</v>
      </c>
      <c r="D213" s="52"/>
      <c r="E213" s="52"/>
      <c r="F213" s="52">
        <v>1</v>
      </c>
      <c r="G213" s="52">
        <v>1</v>
      </c>
      <c r="H213" s="161"/>
      <c r="I213" s="142" t="s">
        <v>1142</v>
      </c>
      <c r="J213" s="60">
        <v>600</v>
      </c>
      <c r="K213" s="60">
        <v>600</v>
      </c>
      <c r="L213" s="71"/>
      <c r="M213" s="71"/>
      <c r="N213" s="71"/>
      <c r="O213" s="71"/>
      <c r="P213" s="71"/>
      <c r="Q213" s="71"/>
      <c r="R213" s="71"/>
      <c r="S213" s="71"/>
      <c r="T213" s="71"/>
      <c r="U213" s="71"/>
      <c r="V213" s="71"/>
      <c r="W213" s="63">
        <f t="shared" si="54"/>
        <v>0</v>
      </c>
      <c r="X213" s="63">
        <f t="shared" si="55"/>
        <v>0</v>
      </c>
      <c r="Y213" s="60">
        <v>600</v>
      </c>
      <c r="Z213" s="63">
        <f t="shared" si="56"/>
        <v>0</v>
      </c>
      <c r="AA213" s="63">
        <f t="shared" si="58"/>
        <v>600</v>
      </c>
      <c r="AB213" s="63">
        <f t="shared" si="57"/>
        <v>600</v>
      </c>
      <c r="AC213" s="63">
        <v>600</v>
      </c>
      <c r="AD213" s="63"/>
      <c r="AE213" s="63"/>
      <c r="AF213" s="63"/>
      <c r="AH213" s="102"/>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c r="BT213" s="64"/>
      <c r="BU213" s="64"/>
      <c r="BV213" s="64"/>
      <c r="BW213" s="64"/>
      <c r="BX213" s="64"/>
      <c r="BY213" s="64"/>
      <c r="BZ213" s="64"/>
      <c r="CA213" s="64"/>
      <c r="CB213" s="64"/>
      <c r="CC213" s="64"/>
      <c r="CD213" s="64"/>
      <c r="CE213" s="64"/>
      <c r="CF213" s="64"/>
      <c r="CG213" s="64"/>
      <c r="CH213" s="64"/>
      <c r="CI213" s="65"/>
    </row>
    <row r="214" spans="2:87" s="66" customFormat="1" ht="59.25" customHeight="1" x14ac:dyDescent="0.25">
      <c r="B214" s="135">
        <v>12</v>
      </c>
      <c r="C214" s="161" t="s">
        <v>499</v>
      </c>
      <c r="D214" s="52"/>
      <c r="E214" s="52"/>
      <c r="F214" s="52">
        <v>1</v>
      </c>
      <c r="G214" s="52">
        <v>1</v>
      </c>
      <c r="H214" s="161"/>
      <c r="I214" s="142" t="s">
        <v>1143</v>
      </c>
      <c r="J214" s="60">
        <v>4200</v>
      </c>
      <c r="K214" s="60">
        <v>4200</v>
      </c>
      <c r="L214" s="71"/>
      <c r="M214" s="71"/>
      <c r="N214" s="71"/>
      <c r="O214" s="71"/>
      <c r="P214" s="71"/>
      <c r="Q214" s="71"/>
      <c r="R214" s="71"/>
      <c r="S214" s="71"/>
      <c r="T214" s="71"/>
      <c r="U214" s="71"/>
      <c r="V214" s="71"/>
      <c r="W214" s="63">
        <f t="shared" si="54"/>
        <v>0</v>
      </c>
      <c r="X214" s="63">
        <f t="shared" si="55"/>
        <v>0</v>
      </c>
      <c r="Y214" s="60">
        <v>4200</v>
      </c>
      <c r="Z214" s="63">
        <f t="shared" si="56"/>
        <v>0</v>
      </c>
      <c r="AA214" s="63">
        <v>1500</v>
      </c>
      <c r="AB214" s="63">
        <f t="shared" si="57"/>
        <v>1500</v>
      </c>
      <c r="AC214" s="63">
        <v>1500</v>
      </c>
      <c r="AD214" s="63"/>
      <c r="AE214" s="63"/>
      <c r="AF214" s="63"/>
      <c r="AH214" s="102"/>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4"/>
      <c r="BZ214" s="64"/>
      <c r="CA214" s="64"/>
      <c r="CB214" s="64"/>
      <c r="CC214" s="64"/>
      <c r="CD214" s="64"/>
      <c r="CE214" s="64"/>
      <c r="CF214" s="64"/>
      <c r="CG214" s="64"/>
      <c r="CH214" s="64"/>
      <c r="CI214" s="65"/>
    </row>
    <row r="215" spans="2:87" s="66" customFormat="1" ht="55.5" customHeight="1" x14ac:dyDescent="0.25">
      <c r="B215" s="283">
        <v>1</v>
      </c>
      <c r="C215" s="76" t="s">
        <v>363</v>
      </c>
      <c r="D215" s="52"/>
      <c r="E215" s="52"/>
      <c r="F215" s="52">
        <v>1</v>
      </c>
      <c r="G215" s="52">
        <v>1</v>
      </c>
      <c r="H215" s="76"/>
      <c r="I215" s="142"/>
      <c r="J215" s="60">
        <v>1694</v>
      </c>
      <c r="K215" s="60">
        <v>1694</v>
      </c>
      <c r="L215" s="71"/>
      <c r="M215" s="71"/>
      <c r="N215" s="71"/>
      <c r="O215" s="71"/>
      <c r="P215" s="71"/>
      <c r="Q215" s="71"/>
      <c r="R215" s="71"/>
      <c r="S215" s="71"/>
      <c r="T215" s="71"/>
      <c r="U215" s="71"/>
      <c r="V215" s="71"/>
      <c r="W215" s="63">
        <f>X215</f>
        <v>0</v>
      </c>
      <c r="X215" s="63">
        <f>Z215</f>
        <v>0</v>
      </c>
      <c r="Y215" s="60">
        <v>1694</v>
      </c>
      <c r="Z215" s="63">
        <f>L215+R215</f>
        <v>0</v>
      </c>
      <c r="AA215" s="63">
        <v>800</v>
      </c>
      <c r="AB215" s="63">
        <v>800</v>
      </c>
      <c r="AC215" s="63">
        <v>800</v>
      </c>
      <c r="AD215" s="63"/>
      <c r="AE215" s="63"/>
      <c r="AF215" s="63"/>
      <c r="AH215" s="102"/>
      <c r="AI215" s="64"/>
      <c r="AJ215" s="64"/>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64"/>
      <c r="BH215" s="64"/>
      <c r="BI215" s="64"/>
      <c r="BJ215" s="64"/>
      <c r="BK215" s="64"/>
      <c r="BL215" s="64"/>
      <c r="BM215" s="64"/>
      <c r="BN215" s="64"/>
      <c r="BO215" s="64"/>
      <c r="BP215" s="64"/>
      <c r="BQ215" s="64"/>
      <c r="BR215" s="64"/>
      <c r="BS215" s="64"/>
      <c r="BT215" s="64"/>
      <c r="BU215" s="64"/>
      <c r="BV215" s="64"/>
      <c r="BW215" s="64"/>
      <c r="BX215" s="64"/>
      <c r="BY215" s="64"/>
      <c r="BZ215" s="64"/>
      <c r="CA215" s="64"/>
      <c r="CB215" s="64"/>
      <c r="CC215" s="64"/>
      <c r="CD215" s="64"/>
      <c r="CE215" s="64"/>
      <c r="CF215" s="64"/>
      <c r="CG215" s="64"/>
      <c r="CH215" s="64"/>
      <c r="CI215" s="65"/>
    </row>
    <row r="216" spans="2:87" s="66" customFormat="1" ht="31.5" x14ac:dyDescent="0.25">
      <c r="B216" s="69" t="s">
        <v>232</v>
      </c>
      <c r="C216" s="165" t="s">
        <v>502</v>
      </c>
      <c r="D216" s="52"/>
      <c r="E216" s="52">
        <v>1</v>
      </c>
      <c r="F216" s="52"/>
      <c r="G216" s="52"/>
      <c r="H216" s="165"/>
      <c r="I216" s="59" t="s">
        <v>503</v>
      </c>
      <c r="J216" s="60">
        <v>3800</v>
      </c>
      <c r="K216" s="60">
        <v>3800</v>
      </c>
      <c r="L216" s="71"/>
      <c r="M216" s="71"/>
      <c r="N216" s="71"/>
      <c r="O216" s="71"/>
      <c r="P216" s="71"/>
      <c r="Q216" s="75">
        <v>2000</v>
      </c>
      <c r="R216" s="75">
        <v>2000</v>
      </c>
      <c r="S216" s="128">
        <v>734.52146700000003</v>
      </c>
      <c r="T216" s="128">
        <v>734.52146700000003</v>
      </c>
      <c r="U216" s="75">
        <v>2000</v>
      </c>
      <c r="V216" s="75">
        <v>2000</v>
      </c>
      <c r="W216" s="63">
        <f>X216</f>
        <v>2000</v>
      </c>
      <c r="X216" s="63">
        <f>Z216</f>
        <v>2000</v>
      </c>
      <c r="Y216" s="60">
        <v>3800</v>
      </c>
      <c r="Z216" s="63">
        <f>L216+R216</f>
        <v>2000</v>
      </c>
      <c r="AA216" s="63">
        <v>1700</v>
      </c>
      <c r="AB216" s="63">
        <v>1700</v>
      </c>
      <c r="AC216" s="63">
        <v>1700</v>
      </c>
      <c r="AD216" s="63"/>
      <c r="AE216" s="63"/>
      <c r="AF216" s="63"/>
      <c r="AH216" s="102"/>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c r="BI216" s="64"/>
      <c r="BJ216" s="64"/>
      <c r="BK216" s="64"/>
      <c r="BL216" s="64"/>
      <c r="BM216" s="64"/>
      <c r="BN216" s="64"/>
      <c r="BO216" s="64"/>
      <c r="BP216" s="64"/>
      <c r="BQ216" s="64"/>
      <c r="BR216" s="64"/>
      <c r="BS216" s="64"/>
      <c r="BT216" s="64"/>
      <c r="BU216" s="64"/>
      <c r="BV216" s="64"/>
      <c r="BW216" s="64"/>
      <c r="BX216" s="64"/>
      <c r="BY216" s="64"/>
      <c r="BZ216" s="64"/>
      <c r="CA216" s="64"/>
      <c r="CB216" s="64"/>
      <c r="CC216" s="64"/>
      <c r="CD216" s="64"/>
      <c r="CE216" s="64"/>
      <c r="CF216" s="64"/>
      <c r="CG216" s="64"/>
      <c r="CH216" s="64"/>
      <c r="CI216" s="65"/>
    </row>
    <row r="217" spans="2:87" s="66" customFormat="1" ht="31.5" x14ac:dyDescent="0.25">
      <c r="B217" s="69" t="s">
        <v>274</v>
      </c>
      <c r="C217" s="72" t="s">
        <v>504</v>
      </c>
      <c r="D217" s="52"/>
      <c r="E217" s="52">
        <v>1</v>
      </c>
      <c r="F217" s="52"/>
      <c r="G217" s="52"/>
      <c r="H217" s="72"/>
      <c r="I217" s="59" t="s">
        <v>505</v>
      </c>
      <c r="J217" s="60">
        <v>3500</v>
      </c>
      <c r="K217" s="60">
        <v>3500</v>
      </c>
      <c r="L217" s="71"/>
      <c r="M217" s="71"/>
      <c r="N217" s="71"/>
      <c r="O217" s="71"/>
      <c r="P217" s="71"/>
      <c r="Q217" s="75">
        <v>2000</v>
      </c>
      <c r="R217" s="75">
        <v>2000</v>
      </c>
      <c r="S217" s="128">
        <v>165.49</v>
      </c>
      <c r="T217" s="128">
        <v>165.49</v>
      </c>
      <c r="U217" s="75">
        <v>2000</v>
      </c>
      <c r="V217" s="75">
        <v>2000</v>
      </c>
      <c r="W217" s="63">
        <f>X217</f>
        <v>2000</v>
      </c>
      <c r="X217" s="63">
        <f>Z217</f>
        <v>2000</v>
      </c>
      <c r="Y217" s="60">
        <v>3500</v>
      </c>
      <c r="Z217" s="63">
        <f>L217+R217</f>
        <v>2000</v>
      </c>
      <c r="AA217" s="63">
        <f>Y217-Z217-(3%*Y217)</f>
        <v>1395</v>
      </c>
      <c r="AB217" s="63">
        <v>1395</v>
      </c>
      <c r="AC217" s="63">
        <v>1395</v>
      </c>
      <c r="AD217" s="63"/>
      <c r="AE217" s="63"/>
      <c r="AF217" s="63"/>
      <c r="AH217" s="102"/>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4"/>
      <c r="CI217" s="65"/>
    </row>
    <row r="218" spans="2:87" s="66" customFormat="1" ht="43.5" customHeight="1" x14ac:dyDescent="0.25">
      <c r="B218" s="69" t="s">
        <v>226</v>
      </c>
      <c r="C218" s="72" t="s">
        <v>509</v>
      </c>
      <c r="D218" s="52"/>
      <c r="E218" s="52"/>
      <c r="F218" s="52">
        <v>1</v>
      </c>
      <c r="G218" s="52">
        <v>1</v>
      </c>
      <c r="H218" s="207"/>
      <c r="I218" s="142" t="s">
        <v>985</v>
      </c>
      <c r="J218" s="60">
        <v>1400</v>
      </c>
      <c r="K218" s="60">
        <v>1400</v>
      </c>
      <c r="L218" s="71"/>
      <c r="M218" s="71"/>
      <c r="N218" s="71"/>
      <c r="O218" s="71"/>
      <c r="P218" s="71"/>
      <c r="Q218" s="71"/>
      <c r="R218" s="71"/>
      <c r="S218" s="71"/>
      <c r="T218" s="71"/>
      <c r="U218" s="71"/>
      <c r="V218" s="71"/>
      <c r="W218" s="63">
        <f t="shared" ref="W218:W230" si="59">X218</f>
        <v>0</v>
      </c>
      <c r="X218" s="63">
        <f t="shared" ref="X218:X230" si="60">Z218</f>
        <v>0</v>
      </c>
      <c r="Y218" s="60">
        <v>1400</v>
      </c>
      <c r="Z218" s="63">
        <f t="shared" ref="Z218:Z230" si="61">L218+R218</f>
        <v>0</v>
      </c>
      <c r="AA218" s="326">
        <v>1350</v>
      </c>
      <c r="AB218" s="63">
        <f t="shared" ref="AB218:AB229" si="62">AC218+AD218</f>
        <v>1000</v>
      </c>
      <c r="AC218" s="63">
        <v>1000</v>
      </c>
      <c r="AD218" s="63"/>
      <c r="AE218" s="63"/>
      <c r="AF218" s="63"/>
      <c r="AH218" s="102"/>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c r="BI218" s="64"/>
      <c r="BJ218" s="64"/>
      <c r="BK218" s="64"/>
      <c r="BL218" s="64"/>
      <c r="BM218" s="64"/>
      <c r="BN218" s="64"/>
      <c r="BO218" s="64"/>
      <c r="BP218" s="64"/>
      <c r="BQ218" s="64"/>
      <c r="BR218" s="64"/>
      <c r="BS218" s="64"/>
      <c r="BT218" s="64"/>
      <c r="BU218" s="64"/>
      <c r="BV218" s="64"/>
      <c r="BW218" s="64"/>
      <c r="BX218" s="64"/>
      <c r="BY218" s="64"/>
      <c r="BZ218" s="64"/>
      <c r="CA218" s="64"/>
      <c r="CB218" s="64"/>
      <c r="CC218" s="64"/>
      <c r="CD218" s="64"/>
      <c r="CE218" s="64"/>
      <c r="CF218" s="64"/>
      <c r="CG218" s="64"/>
      <c r="CH218" s="64"/>
      <c r="CI218" s="65"/>
    </row>
    <row r="219" spans="2:87" s="66" customFormat="1" ht="49.5" customHeight="1" x14ac:dyDescent="0.25">
      <c r="B219" s="69" t="s">
        <v>229</v>
      </c>
      <c r="C219" s="72" t="s">
        <v>510</v>
      </c>
      <c r="D219" s="52"/>
      <c r="E219" s="52"/>
      <c r="F219" s="52">
        <v>1</v>
      </c>
      <c r="G219" s="52">
        <v>1</v>
      </c>
      <c r="H219" s="72"/>
      <c r="I219" s="52" t="s">
        <v>984</v>
      </c>
      <c r="J219" s="60">
        <v>1400</v>
      </c>
      <c r="K219" s="60">
        <v>1400</v>
      </c>
      <c r="L219" s="71"/>
      <c r="M219" s="71"/>
      <c r="N219" s="71"/>
      <c r="O219" s="71"/>
      <c r="P219" s="71"/>
      <c r="Q219" s="71"/>
      <c r="R219" s="71"/>
      <c r="S219" s="71"/>
      <c r="T219" s="71"/>
      <c r="U219" s="71"/>
      <c r="V219" s="71"/>
      <c r="W219" s="63">
        <f t="shared" si="59"/>
        <v>0</v>
      </c>
      <c r="X219" s="63">
        <f t="shared" si="60"/>
        <v>0</v>
      </c>
      <c r="Y219" s="60">
        <v>1400</v>
      </c>
      <c r="Z219" s="63">
        <f t="shared" si="61"/>
        <v>0</v>
      </c>
      <c r="AA219" s="326">
        <v>1350</v>
      </c>
      <c r="AB219" s="63">
        <f t="shared" si="62"/>
        <v>1000</v>
      </c>
      <c r="AC219" s="63">
        <v>1000</v>
      </c>
      <c r="AD219" s="63"/>
      <c r="AE219" s="63"/>
      <c r="AF219" s="63"/>
      <c r="AH219" s="102"/>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c r="BI219" s="64"/>
      <c r="BJ219" s="64"/>
      <c r="BK219" s="64"/>
      <c r="BL219" s="64"/>
      <c r="BM219" s="64"/>
      <c r="BN219" s="64"/>
      <c r="BO219" s="64"/>
      <c r="BP219" s="64"/>
      <c r="BQ219" s="64"/>
      <c r="BR219" s="64"/>
      <c r="BS219" s="64"/>
      <c r="BT219" s="64"/>
      <c r="BU219" s="64"/>
      <c r="BV219" s="64"/>
      <c r="BW219" s="64"/>
      <c r="BX219" s="64"/>
      <c r="BY219" s="64"/>
      <c r="BZ219" s="64"/>
      <c r="CA219" s="64"/>
      <c r="CB219" s="64"/>
      <c r="CC219" s="64"/>
      <c r="CD219" s="64"/>
      <c r="CE219" s="64"/>
      <c r="CF219" s="64"/>
      <c r="CG219" s="64"/>
      <c r="CH219" s="64"/>
      <c r="CI219" s="65"/>
    </row>
    <row r="220" spans="2:87" s="66" customFormat="1" ht="45" customHeight="1" x14ac:dyDescent="0.25">
      <c r="B220" s="69" t="s">
        <v>232</v>
      </c>
      <c r="C220" s="72" t="s">
        <v>511</v>
      </c>
      <c r="D220" s="52"/>
      <c r="E220" s="52"/>
      <c r="F220" s="52">
        <v>1</v>
      </c>
      <c r="G220" s="52">
        <v>1</v>
      </c>
      <c r="H220" s="72"/>
      <c r="I220" s="52" t="s">
        <v>976</v>
      </c>
      <c r="J220" s="60">
        <v>3192</v>
      </c>
      <c r="K220" s="60">
        <v>3192</v>
      </c>
      <c r="L220" s="71"/>
      <c r="M220" s="71"/>
      <c r="N220" s="71"/>
      <c r="O220" s="71"/>
      <c r="P220" s="71"/>
      <c r="Q220" s="71"/>
      <c r="R220" s="71"/>
      <c r="S220" s="71"/>
      <c r="T220" s="71"/>
      <c r="U220" s="71"/>
      <c r="V220" s="71"/>
      <c r="W220" s="63">
        <f t="shared" si="59"/>
        <v>0</v>
      </c>
      <c r="X220" s="63">
        <f t="shared" si="60"/>
        <v>0</v>
      </c>
      <c r="Y220" s="60">
        <v>3192</v>
      </c>
      <c r="Z220" s="63">
        <f t="shared" si="61"/>
        <v>0</v>
      </c>
      <c r="AA220" s="326">
        <v>2000</v>
      </c>
      <c r="AB220" s="214">
        <f t="shared" si="62"/>
        <v>1000</v>
      </c>
      <c r="AC220" s="63">
        <v>1000</v>
      </c>
      <c r="AD220" s="63"/>
      <c r="AE220" s="63"/>
      <c r="AF220" s="63"/>
      <c r="AH220" s="102"/>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c r="BI220" s="64"/>
      <c r="BJ220" s="64"/>
      <c r="BK220" s="64"/>
      <c r="BL220" s="64"/>
      <c r="BM220" s="64"/>
      <c r="BN220" s="64"/>
      <c r="BO220" s="64"/>
      <c r="BP220" s="64"/>
      <c r="BQ220" s="64"/>
      <c r="BR220" s="64"/>
      <c r="BS220" s="64"/>
      <c r="BT220" s="64"/>
      <c r="BU220" s="64"/>
      <c r="BV220" s="64"/>
      <c r="BW220" s="64"/>
      <c r="BX220" s="64"/>
      <c r="BY220" s="64"/>
      <c r="BZ220" s="64"/>
      <c r="CA220" s="64"/>
      <c r="CB220" s="64"/>
      <c r="CC220" s="64"/>
      <c r="CD220" s="64"/>
      <c r="CE220" s="64"/>
      <c r="CF220" s="64"/>
      <c r="CG220" s="64"/>
      <c r="CH220" s="64"/>
      <c r="CI220" s="65"/>
    </row>
    <row r="221" spans="2:87" s="309" customFormat="1" ht="45" customHeight="1" x14ac:dyDescent="0.25">
      <c r="B221" s="297" t="s">
        <v>207</v>
      </c>
      <c r="C221" s="304" t="s">
        <v>1162</v>
      </c>
      <c r="D221" s="299"/>
      <c r="E221" s="299"/>
      <c r="F221" s="299"/>
      <c r="G221" s="299"/>
      <c r="H221" s="304"/>
      <c r="I221" s="299"/>
      <c r="J221" s="286">
        <f>SUM(J222:J229)</f>
        <v>11980</v>
      </c>
      <c r="K221" s="286">
        <f t="shared" ref="K221:AD221" si="63">SUM(K222:K229)</f>
        <v>11733</v>
      </c>
      <c r="L221" s="286">
        <f t="shared" si="63"/>
        <v>0</v>
      </c>
      <c r="M221" s="286">
        <f t="shared" si="63"/>
        <v>0</v>
      </c>
      <c r="N221" s="286">
        <f t="shared" si="63"/>
        <v>0</v>
      </c>
      <c r="O221" s="286">
        <f t="shared" si="63"/>
        <v>0</v>
      </c>
      <c r="P221" s="286">
        <f t="shared" si="63"/>
        <v>0</v>
      </c>
      <c r="Q221" s="286">
        <f t="shared" si="63"/>
        <v>0</v>
      </c>
      <c r="R221" s="286">
        <f t="shared" si="63"/>
        <v>0</v>
      </c>
      <c r="S221" s="286">
        <f t="shared" si="63"/>
        <v>0</v>
      </c>
      <c r="T221" s="286">
        <f t="shared" si="63"/>
        <v>0</v>
      </c>
      <c r="U221" s="286">
        <f t="shared" si="63"/>
        <v>0</v>
      </c>
      <c r="V221" s="286">
        <f t="shared" si="63"/>
        <v>0</v>
      </c>
      <c r="W221" s="286">
        <f t="shared" si="63"/>
        <v>0</v>
      </c>
      <c r="X221" s="286">
        <f t="shared" si="63"/>
        <v>0</v>
      </c>
      <c r="Y221" s="286">
        <f t="shared" si="63"/>
        <v>11733</v>
      </c>
      <c r="Z221" s="286">
        <f t="shared" si="63"/>
        <v>0</v>
      </c>
      <c r="AA221" s="286"/>
      <c r="AB221" s="286">
        <f t="shared" si="63"/>
        <v>7133</v>
      </c>
      <c r="AC221" s="286">
        <f t="shared" si="63"/>
        <v>0</v>
      </c>
      <c r="AD221" s="286">
        <f t="shared" si="63"/>
        <v>7133</v>
      </c>
      <c r="AE221" s="300"/>
      <c r="AF221" s="300"/>
      <c r="AG221" s="305" t="s">
        <v>1167</v>
      </c>
      <c r="AH221" s="306"/>
      <c r="AI221" s="307"/>
      <c r="AJ221" s="307"/>
      <c r="AK221" s="307"/>
      <c r="AL221" s="307"/>
      <c r="AM221" s="307"/>
      <c r="AN221" s="307"/>
      <c r="AO221" s="307"/>
      <c r="AP221" s="307"/>
      <c r="AQ221" s="307"/>
      <c r="AR221" s="307"/>
      <c r="AS221" s="307"/>
      <c r="AT221" s="307"/>
      <c r="AU221" s="307"/>
      <c r="AV221" s="307"/>
      <c r="AW221" s="307"/>
      <c r="AX221" s="307"/>
      <c r="AY221" s="307"/>
      <c r="AZ221" s="307"/>
      <c r="BA221" s="307"/>
      <c r="BB221" s="307"/>
      <c r="BC221" s="307"/>
      <c r="BD221" s="307"/>
      <c r="BE221" s="307"/>
      <c r="BF221" s="307"/>
      <c r="BG221" s="307"/>
      <c r="BH221" s="307"/>
      <c r="BI221" s="307"/>
      <c r="BJ221" s="307"/>
      <c r="BK221" s="307"/>
      <c r="BL221" s="307"/>
      <c r="BM221" s="307"/>
      <c r="BN221" s="307"/>
      <c r="BO221" s="307"/>
      <c r="BP221" s="307"/>
      <c r="BQ221" s="307"/>
      <c r="BR221" s="307"/>
      <c r="BS221" s="307"/>
      <c r="BT221" s="307"/>
      <c r="BU221" s="307"/>
      <c r="BV221" s="307"/>
      <c r="BW221" s="307"/>
      <c r="BX221" s="307"/>
      <c r="BY221" s="307"/>
      <c r="BZ221" s="307"/>
      <c r="CA221" s="307"/>
      <c r="CB221" s="307"/>
      <c r="CC221" s="307"/>
      <c r="CD221" s="307"/>
      <c r="CE221" s="307"/>
      <c r="CF221" s="307"/>
      <c r="CG221" s="307"/>
      <c r="CH221" s="307"/>
      <c r="CI221" s="308"/>
    </row>
    <row r="222" spans="2:87" s="291" customFormat="1" ht="36" customHeight="1" x14ac:dyDescent="0.25">
      <c r="B222" s="301" t="s">
        <v>194</v>
      </c>
      <c r="C222" s="310" t="s">
        <v>507</v>
      </c>
      <c r="D222" s="285"/>
      <c r="E222" s="285"/>
      <c r="F222" s="285">
        <v>1</v>
      </c>
      <c r="G222" s="285"/>
      <c r="H222" s="310"/>
      <c r="I222" s="305"/>
      <c r="J222" s="294">
        <v>1500</v>
      </c>
      <c r="K222" s="294">
        <v>1500</v>
      </c>
      <c r="L222" s="311"/>
      <c r="M222" s="311"/>
      <c r="N222" s="311"/>
      <c r="O222" s="311"/>
      <c r="P222" s="311"/>
      <c r="Q222" s="311"/>
      <c r="R222" s="311"/>
      <c r="S222" s="311"/>
      <c r="T222" s="311"/>
      <c r="U222" s="311"/>
      <c r="V222" s="311"/>
      <c r="W222" s="287">
        <f>X222</f>
        <v>0</v>
      </c>
      <c r="X222" s="287">
        <f>Z222</f>
        <v>0</v>
      </c>
      <c r="Y222" s="294">
        <v>1500</v>
      </c>
      <c r="Z222" s="286">
        <f>L222+R222</f>
        <v>0</v>
      </c>
      <c r="AA222" s="287"/>
      <c r="AB222" s="287">
        <f>AC222+AD222</f>
        <v>1000</v>
      </c>
      <c r="AC222" s="287"/>
      <c r="AD222" s="287">
        <v>1000</v>
      </c>
      <c r="AE222" s="287"/>
      <c r="AF222" s="287"/>
      <c r="AH222" s="288"/>
      <c r="AI222" s="289"/>
      <c r="AJ222" s="289"/>
      <c r="AK222" s="289"/>
      <c r="AL222" s="289"/>
      <c r="AM222" s="289"/>
      <c r="AN222" s="289"/>
      <c r="AO222" s="289"/>
      <c r="AP222" s="289"/>
      <c r="AQ222" s="289"/>
      <c r="AR222" s="289"/>
      <c r="AS222" s="289"/>
      <c r="AT222" s="289"/>
      <c r="AU222" s="289"/>
      <c r="AV222" s="289"/>
      <c r="AW222" s="289"/>
      <c r="AX222" s="289"/>
      <c r="AY222" s="289"/>
      <c r="AZ222" s="289"/>
      <c r="BA222" s="289"/>
      <c r="BB222" s="289"/>
      <c r="BC222" s="289"/>
      <c r="BD222" s="289"/>
      <c r="BE222" s="289"/>
      <c r="BF222" s="289"/>
      <c r="BG222" s="289"/>
      <c r="BH222" s="289"/>
      <c r="BI222" s="289"/>
      <c r="BJ222" s="289"/>
      <c r="BK222" s="289"/>
      <c r="BL222" s="289"/>
      <c r="BM222" s="289"/>
      <c r="BN222" s="289"/>
      <c r="BO222" s="289"/>
      <c r="BP222" s="289"/>
      <c r="BQ222" s="289"/>
      <c r="BR222" s="289"/>
      <c r="BS222" s="289"/>
      <c r="BT222" s="289"/>
      <c r="BU222" s="289"/>
      <c r="BV222" s="289"/>
      <c r="BW222" s="289"/>
      <c r="BX222" s="289"/>
      <c r="BY222" s="289"/>
      <c r="BZ222" s="289"/>
      <c r="CA222" s="289"/>
      <c r="CB222" s="289"/>
      <c r="CC222" s="289"/>
      <c r="CD222" s="289"/>
      <c r="CE222" s="289"/>
      <c r="CF222" s="289"/>
      <c r="CG222" s="289"/>
      <c r="CH222" s="289"/>
      <c r="CI222" s="290"/>
    </row>
    <row r="223" spans="2:87" s="291" customFormat="1" ht="43.5" customHeight="1" x14ac:dyDescent="0.25">
      <c r="B223" s="301" t="s">
        <v>184</v>
      </c>
      <c r="C223" s="310" t="s">
        <v>508</v>
      </c>
      <c r="D223" s="285"/>
      <c r="E223" s="285"/>
      <c r="F223" s="285">
        <v>1</v>
      </c>
      <c r="G223" s="285"/>
      <c r="H223" s="310"/>
      <c r="I223" s="305"/>
      <c r="J223" s="294">
        <v>1500</v>
      </c>
      <c r="K223" s="294">
        <v>1500</v>
      </c>
      <c r="L223" s="311"/>
      <c r="M223" s="311"/>
      <c r="N223" s="311"/>
      <c r="O223" s="311"/>
      <c r="P223" s="311"/>
      <c r="Q223" s="311"/>
      <c r="R223" s="311"/>
      <c r="S223" s="311"/>
      <c r="T223" s="311"/>
      <c r="U223" s="311"/>
      <c r="V223" s="311"/>
      <c r="W223" s="287">
        <f>X223</f>
        <v>0</v>
      </c>
      <c r="X223" s="287">
        <f>Z223</f>
        <v>0</v>
      </c>
      <c r="Y223" s="294">
        <v>1500</v>
      </c>
      <c r="Z223" s="286">
        <f>L223+R223</f>
        <v>0</v>
      </c>
      <c r="AA223" s="287"/>
      <c r="AB223" s="287">
        <f>AC223+AD223</f>
        <v>1000</v>
      </c>
      <c r="AC223" s="287"/>
      <c r="AD223" s="287">
        <v>1000</v>
      </c>
      <c r="AE223" s="287"/>
      <c r="AF223" s="287"/>
      <c r="AH223" s="288"/>
      <c r="AI223" s="289"/>
      <c r="AJ223" s="289"/>
      <c r="AK223" s="289"/>
      <c r="AL223" s="289"/>
      <c r="AM223" s="289"/>
      <c r="AN223" s="289"/>
      <c r="AO223" s="289"/>
      <c r="AP223" s="289"/>
      <c r="AQ223" s="289"/>
      <c r="AR223" s="289"/>
      <c r="AS223" s="289"/>
      <c r="AT223" s="289"/>
      <c r="AU223" s="289"/>
      <c r="AV223" s="289"/>
      <c r="AW223" s="289"/>
      <c r="AX223" s="289"/>
      <c r="AY223" s="289"/>
      <c r="AZ223" s="289"/>
      <c r="BA223" s="289"/>
      <c r="BB223" s="289"/>
      <c r="BC223" s="289"/>
      <c r="BD223" s="289"/>
      <c r="BE223" s="289"/>
      <c r="BF223" s="289"/>
      <c r="BG223" s="289"/>
      <c r="BH223" s="289"/>
      <c r="BI223" s="289"/>
      <c r="BJ223" s="289"/>
      <c r="BK223" s="289"/>
      <c r="BL223" s="289"/>
      <c r="BM223" s="289"/>
      <c r="BN223" s="289"/>
      <c r="BO223" s="289"/>
      <c r="BP223" s="289"/>
      <c r="BQ223" s="289"/>
      <c r="BR223" s="289"/>
      <c r="BS223" s="289"/>
      <c r="BT223" s="289"/>
      <c r="BU223" s="289"/>
      <c r="BV223" s="289"/>
      <c r="BW223" s="289"/>
      <c r="BX223" s="289"/>
      <c r="BY223" s="289"/>
      <c r="BZ223" s="289"/>
      <c r="CA223" s="289"/>
      <c r="CB223" s="289"/>
      <c r="CC223" s="289"/>
      <c r="CD223" s="289"/>
      <c r="CE223" s="289"/>
      <c r="CF223" s="289"/>
      <c r="CG223" s="289"/>
      <c r="CH223" s="289"/>
      <c r="CI223" s="290"/>
    </row>
    <row r="224" spans="2:87" s="291" customFormat="1" ht="33.75" customHeight="1" x14ac:dyDescent="0.25">
      <c r="B224" s="301" t="s">
        <v>235</v>
      </c>
      <c r="C224" s="312" t="s">
        <v>512</v>
      </c>
      <c r="D224" s="285"/>
      <c r="E224" s="285"/>
      <c r="F224" s="285">
        <v>1</v>
      </c>
      <c r="G224" s="285"/>
      <c r="H224" s="312"/>
      <c r="I224" s="305"/>
      <c r="J224" s="294">
        <v>2500</v>
      </c>
      <c r="K224" s="294">
        <v>2500</v>
      </c>
      <c r="L224" s="311"/>
      <c r="M224" s="311"/>
      <c r="N224" s="311"/>
      <c r="O224" s="311"/>
      <c r="P224" s="311"/>
      <c r="Q224" s="311"/>
      <c r="R224" s="311"/>
      <c r="S224" s="311"/>
      <c r="T224" s="311"/>
      <c r="U224" s="311"/>
      <c r="V224" s="311"/>
      <c r="W224" s="287">
        <f t="shared" si="59"/>
        <v>0</v>
      </c>
      <c r="X224" s="287">
        <f t="shared" si="60"/>
        <v>0</v>
      </c>
      <c r="Y224" s="294">
        <v>2500</v>
      </c>
      <c r="Z224" s="286">
        <f t="shared" si="61"/>
        <v>0</v>
      </c>
      <c r="AA224" s="287"/>
      <c r="AB224" s="287">
        <f t="shared" si="62"/>
        <v>1000</v>
      </c>
      <c r="AC224" s="287"/>
      <c r="AD224" s="287">
        <v>1000</v>
      </c>
      <c r="AE224" s="287"/>
      <c r="AF224" s="287"/>
      <c r="AH224" s="288"/>
      <c r="AI224" s="289"/>
      <c r="AJ224" s="289"/>
      <c r="AK224" s="289"/>
      <c r="AL224" s="289"/>
      <c r="AM224" s="289"/>
      <c r="AN224" s="289"/>
      <c r="AO224" s="289"/>
      <c r="AP224" s="289"/>
      <c r="AQ224" s="289"/>
      <c r="AR224" s="289"/>
      <c r="AS224" s="289"/>
      <c r="AT224" s="289"/>
      <c r="AU224" s="289"/>
      <c r="AV224" s="289"/>
      <c r="AW224" s="289"/>
      <c r="AX224" s="289"/>
      <c r="AY224" s="289"/>
      <c r="AZ224" s="289"/>
      <c r="BA224" s="289"/>
      <c r="BB224" s="289"/>
      <c r="BC224" s="289"/>
      <c r="BD224" s="289"/>
      <c r="BE224" s="289"/>
      <c r="BF224" s="289"/>
      <c r="BG224" s="289"/>
      <c r="BH224" s="289"/>
      <c r="BI224" s="289"/>
      <c r="BJ224" s="289"/>
      <c r="BK224" s="289"/>
      <c r="BL224" s="289"/>
      <c r="BM224" s="289"/>
      <c r="BN224" s="289"/>
      <c r="BO224" s="289"/>
      <c r="BP224" s="289"/>
      <c r="BQ224" s="289"/>
      <c r="BR224" s="289"/>
      <c r="BS224" s="289"/>
      <c r="BT224" s="289"/>
      <c r="BU224" s="289"/>
      <c r="BV224" s="289"/>
      <c r="BW224" s="289"/>
      <c r="BX224" s="289"/>
      <c r="BY224" s="289"/>
      <c r="BZ224" s="289"/>
      <c r="CA224" s="289"/>
      <c r="CB224" s="289"/>
      <c r="CC224" s="289"/>
      <c r="CD224" s="289"/>
      <c r="CE224" s="289"/>
      <c r="CF224" s="289"/>
      <c r="CG224" s="289"/>
      <c r="CH224" s="289"/>
      <c r="CI224" s="290"/>
    </row>
    <row r="225" spans="2:87" s="291" customFormat="1" ht="36" customHeight="1" x14ac:dyDescent="0.25">
      <c r="B225" s="301" t="s">
        <v>238</v>
      </c>
      <c r="C225" s="313" t="s">
        <v>513</v>
      </c>
      <c r="D225" s="285"/>
      <c r="E225" s="285"/>
      <c r="F225" s="285">
        <v>1</v>
      </c>
      <c r="G225" s="285"/>
      <c r="H225" s="313"/>
      <c r="I225" s="305"/>
      <c r="J225" s="294">
        <v>2100</v>
      </c>
      <c r="K225" s="294">
        <v>2100</v>
      </c>
      <c r="L225" s="311"/>
      <c r="M225" s="311"/>
      <c r="N225" s="311"/>
      <c r="O225" s="311"/>
      <c r="P225" s="311"/>
      <c r="Q225" s="311"/>
      <c r="R225" s="311"/>
      <c r="S225" s="311"/>
      <c r="T225" s="311"/>
      <c r="U225" s="311"/>
      <c r="V225" s="311"/>
      <c r="W225" s="287">
        <f t="shared" si="59"/>
        <v>0</v>
      </c>
      <c r="X225" s="287">
        <f t="shared" si="60"/>
        <v>0</v>
      </c>
      <c r="Y225" s="294">
        <v>2100</v>
      </c>
      <c r="Z225" s="286">
        <f t="shared" si="61"/>
        <v>0</v>
      </c>
      <c r="AA225" s="287"/>
      <c r="AB225" s="287">
        <f t="shared" si="62"/>
        <v>1000</v>
      </c>
      <c r="AC225" s="287"/>
      <c r="AD225" s="287">
        <v>1000</v>
      </c>
      <c r="AE225" s="287"/>
      <c r="AF225" s="287"/>
      <c r="AH225" s="288"/>
      <c r="AI225" s="289"/>
      <c r="AJ225" s="289"/>
      <c r="AK225" s="289"/>
      <c r="AL225" s="289"/>
      <c r="AM225" s="289"/>
      <c r="AN225" s="289"/>
      <c r="AO225" s="289"/>
      <c r="AP225" s="289"/>
      <c r="AQ225" s="289"/>
      <c r="AR225" s="289"/>
      <c r="AS225" s="289"/>
      <c r="AT225" s="289"/>
      <c r="AU225" s="289"/>
      <c r="AV225" s="289"/>
      <c r="AW225" s="289"/>
      <c r="AX225" s="289"/>
      <c r="AY225" s="289"/>
      <c r="AZ225" s="289"/>
      <c r="BA225" s="289"/>
      <c r="BB225" s="289"/>
      <c r="BC225" s="289"/>
      <c r="BD225" s="289"/>
      <c r="BE225" s="289"/>
      <c r="BF225" s="289"/>
      <c r="BG225" s="289"/>
      <c r="BH225" s="289"/>
      <c r="BI225" s="289"/>
      <c r="BJ225" s="289"/>
      <c r="BK225" s="289"/>
      <c r="BL225" s="289"/>
      <c r="BM225" s="289"/>
      <c r="BN225" s="289"/>
      <c r="BO225" s="289"/>
      <c r="BP225" s="289"/>
      <c r="BQ225" s="289"/>
      <c r="BR225" s="289"/>
      <c r="BS225" s="289"/>
      <c r="BT225" s="289"/>
      <c r="BU225" s="289"/>
      <c r="BV225" s="289"/>
      <c r="BW225" s="289"/>
      <c r="BX225" s="289"/>
      <c r="BY225" s="289"/>
      <c r="BZ225" s="289"/>
      <c r="CA225" s="289"/>
      <c r="CB225" s="289"/>
      <c r="CC225" s="289"/>
      <c r="CD225" s="289"/>
      <c r="CE225" s="289"/>
      <c r="CF225" s="289"/>
      <c r="CG225" s="289"/>
      <c r="CH225" s="289"/>
      <c r="CI225" s="290"/>
    </row>
    <row r="226" spans="2:87" s="291" customFormat="1" ht="33.75" customHeight="1" x14ac:dyDescent="0.25">
      <c r="B226" s="301" t="s">
        <v>241</v>
      </c>
      <c r="C226" s="313" t="s">
        <v>514</v>
      </c>
      <c r="D226" s="285"/>
      <c r="E226" s="285"/>
      <c r="F226" s="285">
        <v>1</v>
      </c>
      <c r="G226" s="285"/>
      <c r="H226" s="313"/>
      <c r="I226" s="305"/>
      <c r="J226" s="294">
        <v>1000</v>
      </c>
      <c r="K226" s="294">
        <v>753</v>
      </c>
      <c r="L226" s="311"/>
      <c r="M226" s="311"/>
      <c r="N226" s="311"/>
      <c r="O226" s="311"/>
      <c r="P226" s="311"/>
      <c r="Q226" s="311"/>
      <c r="R226" s="311"/>
      <c r="S226" s="311"/>
      <c r="T226" s="311"/>
      <c r="U226" s="311"/>
      <c r="V226" s="311"/>
      <c r="W226" s="287">
        <f t="shared" si="59"/>
        <v>0</v>
      </c>
      <c r="X226" s="287">
        <f t="shared" si="60"/>
        <v>0</v>
      </c>
      <c r="Y226" s="294">
        <v>753</v>
      </c>
      <c r="Z226" s="286">
        <f t="shared" si="61"/>
        <v>0</v>
      </c>
      <c r="AA226" s="287"/>
      <c r="AB226" s="287">
        <f t="shared" si="62"/>
        <v>753</v>
      </c>
      <c r="AC226" s="287"/>
      <c r="AD226" s="287">
        <v>753</v>
      </c>
      <c r="AE226" s="287"/>
      <c r="AF226" s="287"/>
      <c r="AH226" s="288"/>
      <c r="AI226" s="289"/>
      <c r="AJ226" s="289"/>
      <c r="AK226" s="289"/>
      <c r="AL226" s="289"/>
      <c r="AM226" s="289"/>
      <c r="AN226" s="289"/>
      <c r="AO226" s="289"/>
      <c r="AP226" s="289"/>
      <c r="AQ226" s="289"/>
      <c r="AR226" s="289"/>
      <c r="AS226" s="289"/>
      <c r="AT226" s="289"/>
      <c r="AU226" s="289"/>
      <c r="AV226" s="289"/>
      <c r="AW226" s="289"/>
      <c r="AX226" s="289"/>
      <c r="AY226" s="289"/>
      <c r="AZ226" s="289"/>
      <c r="BA226" s="289"/>
      <c r="BB226" s="289"/>
      <c r="BC226" s="289"/>
      <c r="BD226" s="289"/>
      <c r="BE226" s="289"/>
      <c r="BF226" s="289"/>
      <c r="BG226" s="289"/>
      <c r="BH226" s="289"/>
      <c r="BI226" s="289"/>
      <c r="BJ226" s="289"/>
      <c r="BK226" s="289"/>
      <c r="BL226" s="289"/>
      <c r="BM226" s="289"/>
      <c r="BN226" s="289"/>
      <c r="BO226" s="289"/>
      <c r="BP226" s="289"/>
      <c r="BQ226" s="289"/>
      <c r="BR226" s="289"/>
      <c r="BS226" s="289"/>
      <c r="BT226" s="289"/>
      <c r="BU226" s="289"/>
      <c r="BV226" s="289"/>
      <c r="BW226" s="289"/>
      <c r="BX226" s="289"/>
      <c r="BY226" s="289"/>
      <c r="BZ226" s="289"/>
      <c r="CA226" s="289"/>
      <c r="CB226" s="289"/>
      <c r="CC226" s="289"/>
      <c r="CD226" s="289"/>
      <c r="CE226" s="289"/>
      <c r="CF226" s="289"/>
      <c r="CG226" s="289"/>
      <c r="CH226" s="289"/>
      <c r="CI226" s="290"/>
    </row>
    <row r="227" spans="2:87" s="291" customFormat="1" ht="34.5" customHeight="1" x14ac:dyDescent="0.25">
      <c r="B227" s="301" t="s">
        <v>266</v>
      </c>
      <c r="C227" s="313" t="s">
        <v>515</v>
      </c>
      <c r="D227" s="285"/>
      <c r="E227" s="285"/>
      <c r="F227" s="285">
        <v>1</v>
      </c>
      <c r="G227" s="285"/>
      <c r="H227" s="313"/>
      <c r="I227" s="305"/>
      <c r="J227" s="294">
        <v>380</v>
      </c>
      <c r="K227" s="294">
        <v>380</v>
      </c>
      <c r="L227" s="311"/>
      <c r="M227" s="311"/>
      <c r="N227" s="311"/>
      <c r="O227" s="311"/>
      <c r="P227" s="311"/>
      <c r="Q227" s="311"/>
      <c r="R227" s="311"/>
      <c r="S227" s="311"/>
      <c r="T227" s="311"/>
      <c r="U227" s="311"/>
      <c r="V227" s="311"/>
      <c r="W227" s="287">
        <f t="shared" si="59"/>
        <v>0</v>
      </c>
      <c r="X227" s="287">
        <f t="shared" si="60"/>
        <v>0</v>
      </c>
      <c r="Y227" s="294">
        <v>380</v>
      </c>
      <c r="Z227" s="286">
        <f t="shared" si="61"/>
        <v>0</v>
      </c>
      <c r="AA227" s="287"/>
      <c r="AB227" s="287">
        <f t="shared" si="62"/>
        <v>380</v>
      </c>
      <c r="AC227" s="287"/>
      <c r="AD227" s="287">
        <v>380</v>
      </c>
      <c r="AE227" s="287"/>
      <c r="AF227" s="287"/>
      <c r="AH227" s="288"/>
      <c r="AI227" s="289"/>
      <c r="AJ227" s="289"/>
      <c r="AK227" s="289"/>
      <c r="AL227" s="289"/>
      <c r="AM227" s="289"/>
      <c r="AN227" s="289"/>
      <c r="AO227" s="289"/>
      <c r="AP227" s="289"/>
      <c r="AQ227" s="289"/>
      <c r="AR227" s="289"/>
      <c r="AS227" s="289"/>
      <c r="AT227" s="289"/>
      <c r="AU227" s="289"/>
      <c r="AV227" s="289"/>
      <c r="AW227" s="289"/>
      <c r="AX227" s="289"/>
      <c r="AY227" s="289"/>
      <c r="AZ227" s="289"/>
      <c r="BA227" s="289"/>
      <c r="BB227" s="289"/>
      <c r="BC227" s="289"/>
      <c r="BD227" s="289"/>
      <c r="BE227" s="289"/>
      <c r="BF227" s="289"/>
      <c r="BG227" s="289"/>
      <c r="BH227" s="289"/>
      <c r="BI227" s="289"/>
      <c r="BJ227" s="289"/>
      <c r="BK227" s="289"/>
      <c r="BL227" s="289"/>
      <c r="BM227" s="289"/>
      <c r="BN227" s="289"/>
      <c r="BO227" s="289"/>
      <c r="BP227" s="289"/>
      <c r="BQ227" s="289"/>
      <c r="BR227" s="289"/>
      <c r="BS227" s="289"/>
      <c r="BT227" s="289"/>
      <c r="BU227" s="289"/>
      <c r="BV227" s="289"/>
      <c r="BW227" s="289"/>
      <c r="BX227" s="289"/>
      <c r="BY227" s="289"/>
      <c r="BZ227" s="289"/>
      <c r="CA227" s="289"/>
      <c r="CB227" s="289"/>
      <c r="CC227" s="289"/>
      <c r="CD227" s="289"/>
      <c r="CE227" s="289"/>
      <c r="CF227" s="289"/>
      <c r="CG227" s="289"/>
      <c r="CH227" s="289"/>
      <c r="CI227" s="290"/>
    </row>
    <row r="228" spans="2:87" s="291" customFormat="1" ht="34.5" customHeight="1" x14ac:dyDescent="0.25">
      <c r="B228" s="301" t="s">
        <v>268</v>
      </c>
      <c r="C228" s="313" t="s">
        <v>516</v>
      </c>
      <c r="D228" s="285"/>
      <c r="E228" s="285"/>
      <c r="F228" s="285">
        <v>1</v>
      </c>
      <c r="G228" s="285"/>
      <c r="H228" s="313"/>
      <c r="I228" s="305"/>
      <c r="J228" s="294">
        <v>1500</v>
      </c>
      <c r="K228" s="294">
        <v>1500</v>
      </c>
      <c r="L228" s="311"/>
      <c r="M228" s="311"/>
      <c r="N228" s="311"/>
      <c r="O228" s="311"/>
      <c r="P228" s="311"/>
      <c r="Q228" s="311"/>
      <c r="R228" s="311"/>
      <c r="S228" s="311"/>
      <c r="T228" s="311"/>
      <c r="U228" s="311"/>
      <c r="V228" s="311"/>
      <c r="W228" s="287">
        <f t="shared" si="59"/>
        <v>0</v>
      </c>
      <c r="X228" s="287">
        <f t="shared" si="60"/>
        <v>0</v>
      </c>
      <c r="Y228" s="294">
        <v>1500</v>
      </c>
      <c r="Z228" s="286">
        <f t="shared" si="61"/>
        <v>0</v>
      </c>
      <c r="AA228" s="287"/>
      <c r="AB228" s="287">
        <f t="shared" si="62"/>
        <v>1000</v>
      </c>
      <c r="AC228" s="287"/>
      <c r="AD228" s="287">
        <v>1000</v>
      </c>
      <c r="AE228" s="287"/>
      <c r="AF228" s="287"/>
      <c r="AH228" s="288"/>
      <c r="AI228" s="289"/>
      <c r="AJ228" s="289"/>
      <c r="AK228" s="289"/>
      <c r="AL228" s="289"/>
      <c r="AM228" s="289"/>
      <c r="AN228" s="289"/>
      <c r="AO228" s="289"/>
      <c r="AP228" s="289"/>
      <c r="AQ228" s="289"/>
      <c r="AR228" s="289"/>
      <c r="AS228" s="289"/>
      <c r="AT228" s="289"/>
      <c r="AU228" s="289"/>
      <c r="AV228" s="289"/>
      <c r="AW228" s="289"/>
      <c r="AX228" s="289"/>
      <c r="AY228" s="289"/>
      <c r="AZ228" s="289"/>
      <c r="BA228" s="289"/>
      <c r="BB228" s="289"/>
      <c r="BC228" s="289"/>
      <c r="BD228" s="289"/>
      <c r="BE228" s="289"/>
      <c r="BF228" s="289"/>
      <c r="BG228" s="289"/>
      <c r="BH228" s="289"/>
      <c r="BI228" s="289"/>
      <c r="BJ228" s="289"/>
      <c r="BK228" s="289"/>
      <c r="BL228" s="289"/>
      <c r="BM228" s="289"/>
      <c r="BN228" s="289"/>
      <c r="BO228" s="289"/>
      <c r="BP228" s="289"/>
      <c r="BQ228" s="289"/>
      <c r="BR228" s="289"/>
      <c r="BS228" s="289"/>
      <c r="BT228" s="289"/>
      <c r="BU228" s="289"/>
      <c r="BV228" s="289"/>
      <c r="BW228" s="289"/>
      <c r="BX228" s="289"/>
      <c r="BY228" s="289"/>
      <c r="BZ228" s="289"/>
      <c r="CA228" s="289"/>
      <c r="CB228" s="289"/>
      <c r="CC228" s="289"/>
      <c r="CD228" s="289"/>
      <c r="CE228" s="289"/>
      <c r="CF228" s="289"/>
      <c r="CG228" s="289"/>
      <c r="CH228" s="289"/>
      <c r="CI228" s="290"/>
    </row>
    <row r="229" spans="2:87" s="291" customFormat="1" ht="42.75" customHeight="1" x14ac:dyDescent="0.25">
      <c r="B229" s="301" t="s">
        <v>270</v>
      </c>
      <c r="C229" s="313" t="s">
        <v>517</v>
      </c>
      <c r="D229" s="285"/>
      <c r="E229" s="285"/>
      <c r="F229" s="285">
        <v>1</v>
      </c>
      <c r="G229" s="285"/>
      <c r="H229" s="313"/>
      <c r="I229" s="305"/>
      <c r="J229" s="294">
        <v>1500</v>
      </c>
      <c r="K229" s="294">
        <v>1500</v>
      </c>
      <c r="L229" s="311"/>
      <c r="M229" s="311"/>
      <c r="N229" s="311"/>
      <c r="O229" s="311"/>
      <c r="P229" s="311"/>
      <c r="Q229" s="311"/>
      <c r="R229" s="311"/>
      <c r="S229" s="311"/>
      <c r="T229" s="311"/>
      <c r="U229" s="311"/>
      <c r="V229" s="311"/>
      <c r="W229" s="287">
        <f t="shared" si="59"/>
        <v>0</v>
      </c>
      <c r="X229" s="287">
        <f t="shared" si="60"/>
        <v>0</v>
      </c>
      <c r="Y229" s="294">
        <v>1500</v>
      </c>
      <c r="Z229" s="286">
        <f t="shared" si="61"/>
        <v>0</v>
      </c>
      <c r="AA229" s="287"/>
      <c r="AB229" s="287">
        <f t="shared" si="62"/>
        <v>1000</v>
      </c>
      <c r="AC229" s="287"/>
      <c r="AD229" s="287">
        <v>1000</v>
      </c>
      <c r="AE229" s="287"/>
      <c r="AF229" s="287"/>
      <c r="AH229" s="288"/>
      <c r="AI229" s="289"/>
      <c r="AJ229" s="289"/>
      <c r="AK229" s="289"/>
      <c r="AL229" s="289"/>
      <c r="AM229" s="289"/>
      <c r="AN229" s="289"/>
      <c r="AO229" s="289"/>
      <c r="AP229" s="289"/>
      <c r="AQ229" s="289"/>
      <c r="AR229" s="289"/>
      <c r="AS229" s="289"/>
      <c r="AT229" s="289"/>
      <c r="AU229" s="289"/>
      <c r="AV229" s="289"/>
      <c r="AW229" s="289"/>
      <c r="AX229" s="289"/>
      <c r="AY229" s="289"/>
      <c r="AZ229" s="289"/>
      <c r="BA229" s="289"/>
      <c r="BB229" s="289"/>
      <c r="BC229" s="289"/>
      <c r="BD229" s="289"/>
      <c r="BE229" s="289"/>
      <c r="BF229" s="289"/>
      <c r="BG229" s="289"/>
      <c r="BH229" s="289"/>
      <c r="BI229" s="289"/>
      <c r="BJ229" s="289"/>
      <c r="BK229" s="289"/>
      <c r="BL229" s="289"/>
      <c r="BM229" s="289"/>
      <c r="BN229" s="289"/>
      <c r="BO229" s="289"/>
      <c r="BP229" s="289"/>
      <c r="BQ229" s="289"/>
      <c r="BR229" s="289"/>
      <c r="BS229" s="289"/>
      <c r="BT229" s="289"/>
      <c r="BU229" s="289"/>
      <c r="BV229" s="289"/>
      <c r="BW229" s="289"/>
      <c r="BX229" s="289"/>
      <c r="BY229" s="289"/>
      <c r="BZ229" s="289"/>
      <c r="CA229" s="289"/>
      <c r="CB229" s="289"/>
      <c r="CC229" s="289"/>
      <c r="CD229" s="289"/>
      <c r="CE229" s="289"/>
      <c r="CF229" s="289"/>
      <c r="CG229" s="289"/>
      <c r="CH229" s="289"/>
      <c r="CI229" s="290"/>
    </row>
    <row r="230" spans="2:87" s="66" customFormat="1" ht="21" customHeight="1" x14ac:dyDescent="0.25">
      <c r="B230" s="108" t="s">
        <v>210</v>
      </c>
      <c r="C230" s="109" t="s">
        <v>211</v>
      </c>
      <c r="D230" s="52"/>
      <c r="E230" s="52"/>
      <c r="F230" s="52"/>
      <c r="G230" s="52"/>
      <c r="H230" s="109"/>
      <c r="I230" s="105"/>
      <c r="J230" s="101">
        <v>4490</v>
      </c>
      <c r="K230" s="101">
        <v>4490</v>
      </c>
      <c r="L230" s="145"/>
      <c r="M230" s="145"/>
      <c r="N230" s="145"/>
      <c r="O230" s="145"/>
      <c r="P230" s="145"/>
      <c r="Q230" s="145"/>
      <c r="R230" s="145"/>
      <c r="S230" s="145"/>
      <c r="T230" s="145"/>
      <c r="U230" s="145"/>
      <c r="V230" s="145"/>
      <c r="W230" s="63">
        <f t="shared" si="59"/>
        <v>0</v>
      </c>
      <c r="X230" s="63">
        <f t="shared" si="60"/>
        <v>0</v>
      </c>
      <c r="Y230" s="101">
        <v>4490</v>
      </c>
      <c r="Z230" s="63">
        <f t="shared" si="61"/>
        <v>0</v>
      </c>
      <c r="AA230" s="63"/>
      <c r="AB230" s="63"/>
      <c r="AC230" s="63"/>
      <c r="AD230" s="63"/>
      <c r="AE230" s="63"/>
      <c r="AF230" s="63"/>
      <c r="AH230" s="102"/>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c r="BI230" s="64"/>
      <c r="BJ230" s="64"/>
      <c r="BK230" s="64"/>
      <c r="BL230" s="64"/>
      <c r="BM230" s="64"/>
      <c r="BN230" s="64"/>
      <c r="BO230" s="64"/>
      <c r="BP230" s="64"/>
      <c r="BQ230" s="64"/>
      <c r="BR230" s="64"/>
      <c r="BS230" s="64"/>
      <c r="BT230" s="64"/>
      <c r="BU230" s="64"/>
      <c r="BV230" s="64"/>
      <c r="BW230" s="64"/>
      <c r="BX230" s="64"/>
      <c r="BY230" s="64"/>
      <c r="BZ230" s="64"/>
      <c r="CA230" s="64"/>
      <c r="CB230" s="64"/>
      <c r="CC230" s="64"/>
      <c r="CD230" s="64"/>
      <c r="CE230" s="64"/>
      <c r="CF230" s="64"/>
      <c r="CG230" s="64"/>
      <c r="CH230" s="64"/>
      <c r="CI230" s="65"/>
    </row>
    <row r="231" spans="2:87" s="66" customFormat="1" ht="53.25" customHeight="1" x14ac:dyDescent="0.25">
      <c r="B231" s="166">
        <v>1</v>
      </c>
      <c r="C231" s="72" t="s">
        <v>518</v>
      </c>
      <c r="D231" s="52"/>
      <c r="E231" s="52">
        <v>1</v>
      </c>
      <c r="F231" s="52"/>
      <c r="G231" s="52"/>
      <c r="H231" s="72"/>
      <c r="I231" s="59" t="s">
        <v>519</v>
      </c>
      <c r="J231" s="60">
        <v>5828</v>
      </c>
      <c r="K231" s="60">
        <v>5828</v>
      </c>
      <c r="L231" s="71"/>
      <c r="M231" s="71"/>
      <c r="N231" s="71"/>
      <c r="O231" s="71"/>
      <c r="P231" s="71"/>
      <c r="Q231" s="124">
        <v>3000</v>
      </c>
      <c r="R231" s="124">
        <v>3000</v>
      </c>
      <c r="S231" s="128">
        <v>1788.59</v>
      </c>
      <c r="T231" s="128">
        <v>1788.59</v>
      </c>
      <c r="U231" s="124">
        <v>3000</v>
      </c>
      <c r="V231" s="124">
        <v>3000</v>
      </c>
      <c r="W231" s="63">
        <f t="shared" ref="W231:W244" si="64">X231</f>
        <v>3000</v>
      </c>
      <c r="X231" s="63">
        <f t="shared" ref="X231:X244" si="65">Z231</f>
        <v>3000</v>
      </c>
      <c r="Y231" s="60">
        <v>5828</v>
      </c>
      <c r="Z231" s="63">
        <f t="shared" ref="Z231:Z244" si="66">L231+R231</f>
        <v>3000</v>
      </c>
      <c r="AA231" s="63">
        <v>2650</v>
      </c>
      <c r="AB231" s="63">
        <f>AC231</f>
        <v>2650</v>
      </c>
      <c r="AC231" s="63">
        <v>2650</v>
      </c>
      <c r="AD231" s="63"/>
      <c r="AE231" s="63"/>
      <c r="AF231" s="63"/>
      <c r="AH231" s="102"/>
      <c r="AI231" s="64"/>
      <c r="AJ231" s="6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c r="BI231" s="64"/>
      <c r="BJ231" s="64"/>
      <c r="BK231" s="64"/>
      <c r="BL231" s="64"/>
      <c r="BM231" s="64"/>
      <c r="BN231" s="64"/>
      <c r="BO231" s="64"/>
      <c r="BP231" s="64"/>
      <c r="BQ231" s="64"/>
      <c r="BR231" s="64"/>
      <c r="BS231" s="64"/>
      <c r="BT231" s="64"/>
      <c r="BU231" s="64"/>
      <c r="BV231" s="64"/>
      <c r="BW231" s="64"/>
      <c r="BX231" s="64"/>
      <c r="BY231" s="64"/>
      <c r="BZ231" s="64"/>
      <c r="CA231" s="64"/>
      <c r="CB231" s="64"/>
      <c r="CC231" s="64"/>
      <c r="CD231" s="64"/>
      <c r="CE231" s="64"/>
      <c r="CF231" s="64"/>
      <c r="CG231" s="64"/>
      <c r="CH231" s="64"/>
      <c r="CI231" s="65"/>
    </row>
    <row r="232" spans="2:87" s="66" customFormat="1" ht="53.25" customHeight="1" x14ac:dyDescent="0.25">
      <c r="B232" s="166">
        <v>2</v>
      </c>
      <c r="C232" s="72" t="s">
        <v>520</v>
      </c>
      <c r="D232" s="52"/>
      <c r="E232" s="52">
        <v>1</v>
      </c>
      <c r="F232" s="52"/>
      <c r="G232" s="52"/>
      <c r="H232" s="72"/>
      <c r="I232" s="59" t="s">
        <v>521</v>
      </c>
      <c r="J232" s="60">
        <v>4000</v>
      </c>
      <c r="K232" s="60">
        <v>4000</v>
      </c>
      <c r="L232" s="71"/>
      <c r="M232" s="71"/>
      <c r="N232" s="71"/>
      <c r="O232" s="71"/>
      <c r="P232" s="71"/>
      <c r="Q232" s="71">
        <v>3000</v>
      </c>
      <c r="R232" s="71">
        <v>3000</v>
      </c>
      <c r="S232" s="71"/>
      <c r="T232" s="71"/>
      <c r="U232" s="71">
        <v>3000</v>
      </c>
      <c r="V232" s="71">
        <v>3000</v>
      </c>
      <c r="W232" s="63">
        <f t="shared" si="64"/>
        <v>3000</v>
      </c>
      <c r="X232" s="63">
        <f t="shared" si="65"/>
        <v>3000</v>
      </c>
      <c r="Y232" s="60">
        <v>4000</v>
      </c>
      <c r="Z232" s="63">
        <f t="shared" si="66"/>
        <v>3000</v>
      </c>
      <c r="AA232" s="63">
        <f t="shared" ref="AA232:AA241" si="67">Y232-Z232-(3%*Y232)</f>
        <v>880</v>
      </c>
      <c r="AB232" s="63">
        <f t="shared" ref="AB232:AB244" si="68">AC232</f>
        <v>880</v>
      </c>
      <c r="AC232" s="63">
        <v>880</v>
      </c>
      <c r="AD232" s="63"/>
      <c r="AE232" s="63"/>
      <c r="AF232" s="63"/>
      <c r="AH232" s="102"/>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c r="BI232" s="64"/>
      <c r="BJ232" s="64"/>
      <c r="BK232" s="64"/>
      <c r="BL232" s="64"/>
      <c r="BM232" s="64"/>
      <c r="BN232" s="64"/>
      <c r="BO232" s="64"/>
      <c r="BP232" s="64"/>
      <c r="BQ232" s="64"/>
      <c r="BR232" s="64"/>
      <c r="BS232" s="64"/>
      <c r="BT232" s="64"/>
      <c r="BU232" s="64"/>
      <c r="BV232" s="64"/>
      <c r="BW232" s="64"/>
      <c r="BX232" s="64"/>
      <c r="BY232" s="64"/>
      <c r="BZ232" s="64"/>
      <c r="CA232" s="64"/>
      <c r="CB232" s="64"/>
      <c r="CC232" s="64"/>
      <c r="CD232" s="64"/>
      <c r="CE232" s="64"/>
      <c r="CF232" s="64"/>
      <c r="CG232" s="64"/>
      <c r="CH232" s="64"/>
      <c r="CI232" s="65"/>
    </row>
    <row r="233" spans="2:87" s="66" customFormat="1" ht="53.25" customHeight="1" x14ac:dyDescent="0.25">
      <c r="B233" s="166">
        <v>3</v>
      </c>
      <c r="C233" s="72" t="s">
        <v>522</v>
      </c>
      <c r="D233" s="52"/>
      <c r="E233" s="52">
        <v>1</v>
      </c>
      <c r="F233" s="52"/>
      <c r="G233" s="52"/>
      <c r="H233" s="72"/>
      <c r="I233" s="59" t="s">
        <v>523</v>
      </c>
      <c r="J233" s="60">
        <v>3200</v>
      </c>
      <c r="K233" s="60">
        <v>3200</v>
      </c>
      <c r="L233" s="71"/>
      <c r="M233" s="71"/>
      <c r="N233" s="71"/>
      <c r="O233" s="71"/>
      <c r="P233" s="71"/>
      <c r="Q233" s="77">
        <v>2000</v>
      </c>
      <c r="R233" s="77">
        <v>2000</v>
      </c>
      <c r="S233" s="71"/>
      <c r="T233" s="71"/>
      <c r="U233" s="71">
        <v>2000</v>
      </c>
      <c r="V233" s="71">
        <v>2000</v>
      </c>
      <c r="W233" s="63">
        <f t="shared" si="64"/>
        <v>2000</v>
      </c>
      <c r="X233" s="63">
        <f t="shared" si="65"/>
        <v>2000</v>
      </c>
      <c r="Y233" s="60">
        <v>3200</v>
      </c>
      <c r="Z233" s="63">
        <f t="shared" si="66"/>
        <v>2000</v>
      </c>
      <c r="AA233" s="63">
        <v>1100</v>
      </c>
      <c r="AB233" s="63">
        <f t="shared" si="68"/>
        <v>1100</v>
      </c>
      <c r="AC233" s="63">
        <v>1100</v>
      </c>
      <c r="AD233" s="63"/>
      <c r="AE233" s="63"/>
      <c r="AF233" s="63"/>
      <c r="AH233" s="102"/>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c r="BI233" s="64"/>
      <c r="BJ233" s="64"/>
      <c r="BK233" s="64"/>
      <c r="BL233" s="64"/>
      <c r="BM233" s="64"/>
      <c r="BN233" s="64"/>
      <c r="BO233" s="64"/>
      <c r="BP233" s="64"/>
      <c r="BQ233" s="64"/>
      <c r="BR233" s="64"/>
      <c r="BS233" s="64"/>
      <c r="BT233" s="64"/>
      <c r="BU233" s="64"/>
      <c r="BV233" s="64"/>
      <c r="BW233" s="64"/>
      <c r="BX233" s="64"/>
      <c r="BY233" s="64"/>
      <c r="BZ233" s="64"/>
      <c r="CA233" s="64"/>
      <c r="CB233" s="64"/>
      <c r="CC233" s="64"/>
      <c r="CD233" s="64"/>
      <c r="CE233" s="64"/>
      <c r="CF233" s="64"/>
      <c r="CG233" s="64"/>
      <c r="CH233" s="64"/>
      <c r="CI233" s="65"/>
    </row>
    <row r="234" spans="2:87" s="66" customFormat="1" ht="53.25" customHeight="1" x14ac:dyDescent="0.25">
      <c r="B234" s="166">
        <v>4</v>
      </c>
      <c r="C234" s="165" t="s">
        <v>524</v>
      </c>
      <c r="D234" s="52"/>
      <c r="E234" s="52">
        <v>1</v>
      </c>
      <c r="F234" s="52"/>
      <c r="G234" s="52"/>
      <c r="H234" s="165"/>
      <c r="I234" s="59" t="s">
        <v>525</v>
      </c>
      <c r="J234" s="60">
        <v>9600</v>
      </c>
      <c r="K234" s="60">
        <v>9600</v>
      </c>
      <c r="L234" s="71"/>
      <c r="M234" s="71"/>
      <c r="N234" s="71"/>
      <c r="O234" s="71"/>
      <c r="P234" s="71"/>
      <c r="Q234" s="124">
        <v>4500</v>
      </c>
      <c r="R234" s="124">
        <v>4500</v>
      </c>
      <c r="S234" s="128">
        <v>1386.0909999999999</v>
      </c>
      <c r="T234" s="128">
        <v>1386.0909999999999</v>
      </c>
      <c r="U234" s="124">
        <v>4500</v>
      </c>
      <c r="V234" s="124">
        <v>4500</v>
      </c>
      <c r="W234" s="63">
        <f t="shared" si="64"/>
        <v>4500</v>
      </c>
      <c r="X234" s="63">
        <f t="shared" si="65"/>
        <v>4500</v>
      </c>
      <c r="Y234" s="60">
        <v>9600</v>
      </c>
      <c r="Z234" s="63">
        <f t="shared" si="66"/>
        <v>4500</v>
      </c>
      <c r="AA234" s="63">
        <v>4800</v>
      </c>
      <c r="AB234" s="63">
        <f t="shared" si="68"/>
        <v>4800</v>
      </c>
      <c r="AC234" s="63">
        <v>4800</v>
      </c>
      <c r="AD234" s="63"/>
      <c r="AE234" s="63"/>
      <c r="AF234" s="63"/>
      <c r="AH234" s="102"/>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c r="BI234" s="64"/>
      <c r="BJ234" s="64"/>
      <c r="BK234" s="64"/>
      <c r="BL234" s="64"/>
      <c r="BM234" s="64"/>
      <c r="BN234" s="64"/>
      <c r="BO234" s="64"/>
      <c r="BP234" s="64"/>
      <c r="BQ234" s="64"/>
      <c r="BR234" s="64"/>
      <c r="BS234" s="64"/>
      <c r="BT234" s="64"/>
      <c r="BU234" s="64"/>
      <c r="BV234" s="64"/>
      <c r="BW234" s="64"/>
      <c r="BX234" s="64"/>
      <c r="BY234" s="64"/>
      <c r="BZ234" s="64"/>
      <c r="CA234" s="64"/>
      <c r="CB234" s="64"/>
      <c r="CC234" s="64"/>
      <c r="CD234" s="64"/>
      <c r="CE234" s="64"/>
      <c r="CF234" s="64"/>
      <c r="CG234" s="64"/>
      <c r="CH234" s="64"/>
      <c r="CI234" s="65"/>
    </row>
    <row r="235" spans="2:87" s="66" customFormat="1" ht="53.25" customHeight="1" x14ac:dyDescent="0.25">
      <c r="B235" s="166">
        <v>5</v>
      </c>
      <c r="C235" s="165" t="s">
        <v>526</v>
      </c>
      <c r="D235" s="52"/>
      <c r="E235" s="52">
        <v>1</v>
      </c>
      <c r="F235" s="52"/>
      <c r="G235" s="52"/>
      <c r="H235" s="165"/>
      <c r="I235" s="59" t="s">
        <v>527</v>
      </c>
      <c r="J235" s="60">
        <v>1000</v>
      </c>
      <c r="K235" s="60">
        <v>1000</v>
      </c>
      <c r="L235" s="71"/>
      <c r="M235" s="71"/>
      <c r="N235" s="71"/>
      <c r="O235" s="71"/>
      <c r="P235" s="71"/>
      <c r="Q235" s="71">
        <v>800</v>
      </c>
      <c r="R235" s="71">
        <v>800</v>
      </c>
      <c r="S235" s="71"/>
      <c r="T235" s="71"/>
      <c r="U235" s="71">
        <v>800</v>
      </c>
      <c r="V235" s="71">
        <v>800</v>
      </c>
      <c r="W235" s="63">
        <f t="shared" si="64"/>
        <v>800</v>
      </c>
      <c r="X235" s="63">
        <f t="shared" si="65"/>
        <v>800</v>
      </c>
      <c r="Y235" s="60">
        <v>1000</v>
      </c>
      <c r="Z235" s="63">
        <f t="shared" si="66"/>
        <v>800</v>
      </c>
      <c r="AA235" s="63">
        <f t="shared" si="67"/>
        <v>170</v>
      </c>
      <c r="AB235" s="63">
        <f t="shared" si="68"/>
        <v>170</v>
      </c>
      <c r="AC235" s="63">
        <v>170</v>
      </c>
      <c r="AD235" s="63"/>
      <c r="AE235" s="63"/>
      <c r="AF235" s="63"/>
      <c r="AH235" s="102"/>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c r="BI235" s="64"/>
      <c r="BJ235" s="64"/>
      <c r="BK235" s="64"/>
      <c r="BL235" s="64"/>
      <c r="BM235" s="64"/>
      <c r="BN235" s="64"/>
      <c r="BO235" s="64"/>
      <c r="BP235" s="64"/>
      <c r="BQ235" s="64"/>
      <c r="BR235" s="64"/>
      <c r="BS235" s="64"/>
      <c r="BT235" s="64"/>
      <c r="BU235" s="64"/>
      <c r="BV235" s="64"/>
      <c r="BW235" s="64"/>
      <c r="BX235" s="64"/>
      <c r="BY235" s="64"/>
      <c r="BZ235" s="64"/>
      <c r="CA235" s="64"/>
      <c r="CB235" s="64"/>
      <c r="CC235" s="64"/>
      <c r="CD235" s="64"/>
      <c r="CE235" s="64"/>
      <c r="CF235" s="64"/>
      <c r="CG235" s="64"/>
      <c r="CH235" s="64"/>
      <c r="CI235" s="65"/>
    </row>
    <row r="236" spans="2:87" s="66" customFormat="1" ht="53.25" customHeight="1" x14ac:dyDescent="0.25">
      <c r="B236" s="166">
        <v>6</v>
      </c>
      <c r="C236" s="165" t="s">
        <v>528</v>
      </c>
      <c r="D236" s="52"/>
      <c r="E236" s="52">
        <v>1</v>
      </c>
      <c r="F236" s="52"/>
      <c r="G236" s="52"/>
      <c r="H236" s="165"/>
      <c r="I236" s="59" t="s">
        <v>529</v>
      </c>
      <c r="J236" s="60">
        <v>1000</v>
      </c>
      <c r="K236" s="60">
        <v>1000</v>
      </c>
      <c r="L236" s="71"/>
      <c r="M236" s="71"/>
      <c r="N236" s="71"/>
      <c r="O236" s="71"/>
      <c r="P236" s="71"/>
      <c r="Q236" s="71">
        <v>800</v>
      </c>
      <c r="R236" s="71">
        <v>800</v>
      </c>
      <c r="S236" s="71"/>
      <c r="T236" s="71"/>
      <c r="U236" s="71">
        <v>800</v>
      </c>
      <c r="V236" s="71">
        <v>800</v>
      </c>
      <c r="W236" s="63">
        <f t="shared" si="64"/>
        <v>800</v>
      </c>
      <c r="X236" s="63">
        <f t="shared" si="65"/>
        <v>800</v>
      </c>
      <c r="Y236" s="60">
        <v>1000</v>
      </c>
      <c r="Z236" s="63">
        <f t="shared" si="66"/>
        <v>800</v>
      </c>
      <c r="AA236" s="63">
        <f t="shared" si="67"/>
        <v>170</v>
      </c>
      <c r="AB236" s="63">
        <f t="shared" si="68"/>
        <v>170</v>
      </c>
      <c r="AC236" s="63">
        <v>170</v>
      </c>
      <c r="AD236" s="63"/>
      <c r="AE236" s="63"/>
      <c r="AF236" s="63"/>
      <c r="AH236" s="102"/>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c r="BI236" s="64"/>
      <c r="BJ236" s="64"/>
      <c r="BK236" s="64"/>
      <c r="BL236" s="64"/>
      <c r="BM236" s="64"/>
      <c r="BN236" s="64"/>
      <c r="BO236" s="64"/>
      <c r="BP236" s="64"/>
      <c r="BQ236" s="64"/>
      <c r="BR236" s="64"/>
      <c r="BS236" s="64"/>
      <c r="BT236" s="64"/>
      <c r="BU236" s="64"/>
      <c r="BV236" s="64"/>
      <c r="BW236" s="64"/>
      <c r="BX236" s="64"/>
      <c r="BY236" s="64"/>
      <c r="BZ236" s="64"/>
      <c r="CA236" s="64"/>
      <c r="CB236" s="64"/>
      <c r="CC236" s="64"/>
      <c r="CD236" s="64"/>
      <c r="CE236" s="64"/>
      <c r="CF236" s="64"/>
      <c r="CG236" s="64"/>
      <c r="CH236" s="64"/>
      <c r="CI236" s="65"/>
    </row>
    <row r="237" spans="2:87" s="66" customFormat="1" ht="53.25" customHeight="1" x14ac:dyDescent="0.25">
      <c r="B237" s="166">
        <v>7</v>
      </c>
      <c r="C237" s="165" t="s">
        <v>530</v>
      </c>
      <c r="D237" s="52"/>
      <c r="E237" s="52">
        <v>1</v>
      </c>
      <c r="F237" s="52"/>
      <c r="G237" s="52"/>
      <c r="H237" s="165"/>
      <c r="I237" s="59" t="s">
        <v>531</v>
      </c>
      <c r="J237" s="60">
        <v>1000</v>
      </c>
      <c r="K237" s="60">
        <v>1000</v>
      </c>
      <c r="L237" s="71"/>
      <c r="M237" s="71"/>
      <c r="N237" s="71"/>
      <c r="O237" s="71"/>
      <c r="P237" s="71"/>
      <c r="Q237" s="71">
        <v>800</v>
      </c>
      <c r="R237" s="71">
        <v>800</v>
      </c>
      <c r="S237" s="71"/>
      <c r="T237" s="71"/>
      <c r="U237" s="71">
        <v>800</v>
      </c>
      <c r="V237" s="71">
        <v>800</v>
      </c>
      <c r="W237" s="63">
        <f t="shared" si="64"/>
        <v>800</v>
      </c>
      <c r="X237" s="63">
        <f t="shared" si="65"/>
        <v>800</v>
      </c>
      <c r="Y237" s="60">
        <v>1000</v>
      </c>
      <c r="Z237" s="63">
        <f t="shared" si="66"/>
        <v>800</v>
      </c>
      <c r="AA237" s="63">
        <f t="shared" si="67"/>
        <v>170</v>
      </c>
      <c r="AB237" s="63">
        <f t="shared" si="68"/>
        <v>170</v>
      </c>
      <c r="AC237" s="63">
        <v>170</v>
      </c>
      <c r="AD237" s="63"/>
      <c r="AE237" s="63"/>
      <c r="AF237" s="63"/>
      <c r="AH237" s="102"/>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c r="BI237" s="64"/>
      <c r="BJ237" s="64"/>
      <c r="BK237" s="64"/>
      <c r="BL237" s="64"/>
      <c r="BM237" s="64"/>
      <c r="BN237" s="64"/>
      <c r="BO237" s="64"/>
      <c r="BP237" s="64"/>
      <c r="BQ237" s="64"/>
      <c r="BR237" s="64"/>
      <c r="BS237" s="64"/>
      <c r="BT237" s="64"/>
      <c r="BU237" s="64"/>
      <c r="BV237" s="64"/>
      <c r="BW237" s="64"/>
      <c r="BX237" s="64"/>
      <c r="BY237" s="64"/>
      <c r="BZ237" s="64"/>
      <c r="CA237" s="64"/>
      <c r="CB237" s="64"/>
      <c r="CC237" s="64"/>
      <c r="CD237" s="64"/>
      <c r="CE237" s="64"/>
      <c r="CF237" s="64"/>
      <c r="CG237" s="64"/>
      <c r="CH237" s="64"/>
      <c r="CI237" s="65"/>
    </row>
    <row r="238" spans="2:87" s="66" customFormat="1" ht="53.25" customHeight="1" x14ac:dyDescent="0.25">
      <c r="B238" s="166">
        <v>8</v>
      </c>
      <c r="C238" s="165" t="s">
        <v>532</v>
      </c>
      <c r="D238" s="52"/>
      <c r="E238" s="52">
        <v>1</v>
      </c>
      <c r="F238" s="52"/>
      <c r="G238" s="52"/>
      <c r="H238" s="165"/>
      <c r="I238" s="59" t="s">
        <v>533</v>
      </c>
      <c r="J238" s="60">
        <v>2500</v>
      </c>
      <c r="K238" s="60">
        <v>2500</v>
      </c>
      <c r="L238" s="71"/>
      <c r="M238" s="71"/>
      <c r="N238" s="71"/>
      <c r="O238" s="71"/>
      <c r="P238" s="71"/>
      <c r="Q238" s="71">
        <v>2000</v>
      </c>
      <c r="R238" s="71">
        <v>2000</v>
      </c>
      <c r="S238" s="71"/>
      <c r="T238" s="71"/>
      <c r="U238" s="71">
        <v>2000</v>
      </c>
      <c r="V238" s="71">
        <v>2000</v>
      </c>
      <c r="W238" s="63">
        <f t="shared" si="64"/>
        <v>2000</v>
      </c>
      <c r="X238" s="63">
        <f t="shared" si="65"/>
        <v>2000</v>
      </c>
      <c r="Y238" s="60">
        <v>2500</v>
      </c>
      <c r="Z238" s="63">
        <f t="shared" si="66"/>
        <v>2000</v>
      </c>
      <c r="AA238" s="63">
        <f t="shared" si="67"/>
        <v>425</v>
      </c>
      <c r="AB238" s="63">
        <f t="shared" si="68"/>
        <v>425</v>
      </c>
      <c r="AC238" s="63">
        <v>425</v>
      </c>
      <c r="AD238" s="63"/>
      <c r="AE238" s="63"/>
      <c r="AF238" s="63"/>
      <c r="AH238" s="102"/>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c r="BI238" s="64"/>
      <c r="BJ238" s="64"/>
      <c r="BK238" s="64"/>
      <c r="BL238" s="64"/>
      <c r="BM238" s="64"/>
      <c r="BN238" s="64"/>
      <c r="BO238" s="64"/>
      <c r="BP238" s="64"/>
      <c r="BQ238" s="64"/>
      <c r="BR238" s="64"/>
      <c r="BS238" s="64"/>
      <c r="BT238" s="64"/>
      <c r="BU238" s="64"/>
      <c r="BV238" s="64"/>
      <c r="BW238" s="64"/>
      <c r="BX238" s="64"/>
      <c r="BY238" s="64"/>
      <c r="BZ238" s="64"/>
      <c r="CA238" s="64"/>
      <c r="CB238" s="64"/>
      <c r="CC238" s="64"/>
      <c r="CD238" s="64"/>
      <c r="CE238" s="64"/>
      <c r="CF238" s="64"/>
      <c r="CG238" s="64"/>
      <c r="CH238" s="64"/>
      <c r="CI238" s="65"/>
    </row>
    <row r="239" spans="2:87" s="66" customFormat="1" ht="53.25" customHeight="1" x14ac:dyDescent="0.25">
      <c r="B239" s="166">
        <v>9</v>
      </c>
      <c r="C239" s="165" t="s">
        <v>534</v>
      </c>
      <c r="D239" s="52"/>
      <c r="E239" s="52">
        <v>1</v>
      </c>
      <c r="F239" s="52"/>
      <c r="G239" s="52"/>
      <c r="H239" s="165"/>
      <c r="I239" s="59" t="s">
        <v>535</v>
      </c>
      <c r="J239" s="60">
        <v>2500</v>
      </c>
      <c r="K239" s="60">
        <v>2500</v>
      </c>
      <c r="L239" s="71"/>
      <c r="M239" s="71"/>
      <c r="N239" s="71"/>
      <c r="O239" s="71"/>
      <c r="P239" s="71"/>
      <c r="Q239" s="71">
        <v>2000</v>
      </c>
      <c r="R239" s="71">
        <v>2000</v>
      </c>
      <c r="S239" s="71"/>
      <c r="T239" s="71"/>
      <c r="U239" s="71">
        <v>2000</v>
      </c>
      <c r="V239" s="71">
        <v>2000</v>
      </c>
      <c r="W239" s="63">
        <f t="shared" si="64"/>
        <v>2000</v>
      </c>
      <c r="X239" s="63">
        <f t="shared" si="65"/>
        <v>2000</v>
      </c>
      <c r="Y239" s="60">
        <v>2500</v>
      </c>
      <c r="Z239" s="63">
        <f t="shared" si="66"/>
        <v>2000</v>
      </c>
      <c r="AA239" s="63">
        <f t="shared" si="67"/>
        <v>425</v>
      </c>
      <c r="AB239" s="63">
        <f t="shared" si="68"/>
        <v>425</v>
      </c>
      <c r="AC239" s="63">
        <v>425</v>
      </c>
      <c r="AD239" s="63"/>
      <c r="AE239" s="63"/>
      <c r="AF239" s="63"/>
      <c r="AH239" s="102"/>
      <c r="AI239" s="64"/>
      <c r="AJ239" s="64"/>
      <c r="AK239" s="64"/>
      <c r="AL239" s="64"/>
      <c r="AM239" s="64"/>
      <c r="AN239" s="64"/>
      <c r="AO239" s="64"/>
      <c r="AP239" s="64"/>
      <c r="AQ239" s="64"/>
      <c r="AR239" s="64"/>
      <c r="AS239" s="64"/>
      <c r="AT239" s="64"/>
      <c r="AU239" s="64"/>
      <c r="AV239" s="64"/>
      <c r="AW239" s="64"/>
      <c r="AX239" s="64"/>
      <c r="AY239" s="64"/>
      <c r="AZ239" s="64"/>
      <c r="BA239" s="64"/>
      <c r="BB239" s="64"/>
      <c r="BC239" s="64"/>
      <c r="BD239" s="64"/>
      <c r="BE239" s="64"/>
      <c r="BF239" s="64"/>
      <c r="BG239" s="64"/>
      <c r="BH239" s="64"/>
      <c r="BI239" s="64"/>
      <c r="BJ239" s="64"/>
      <c r="BK239" s="64"/>
      <c r="BL239" s="64"/>
      <c r="BM239" s="64"/>
      <c r="BN239" s="64"/>
      <c r="BO239" s="64"/>
      <c r="BP239" s="64"/>
      <c r="BQ239" s="64"/>
      <c r="BR239" s="64"/>
      <c r="BS239" s="64"/>
      <c r="BT239" s="64"/>
      <c r="BU239" s="64"/>
      <c r="BV239" s="64"/>
      <c r="BW239" s="64"/>
      <c r="BX239" s="64"/>
      <c r="BY239" s="64"/>
      <c r="BZ239" s="64"/>
      <c r="CA239" s="64"/>
      <c r="CB239" s="64"/>
      <c r="CC239" s="64"/>
      <c r="CD239" s="64"/>
      <c r="CE239" s="64"/>
      <c r="CF239" s="64"/>
      <c r="CG239" s="64"/>
      <c r="CH239" s="64"/>
      <c r="CI239" s="65"/>
    </row>
    <row r="240" spans="2:87" s="66" customFormat="1" ht="53.25" customHeight="1" x14ac:dyDescent="0.25">
      <c r="B240" s="166">
        <v>10</v>
      </c>
      <c r="C240" s="70" t="s">
        <v>536</v>
      </c>
      <c r="D240" s="52"/>
      <c r="E240" s="52" t="s">
        <v>194</v>
      </c>
      <c r="F240" s="52"/>
      <c r="G240" s="52"/>
      <c r="H240" s="70"/>
      <c r="I240" s="59" t="s">
        <v>537</v>
      </c>
      <c r="J240" s="60">
        <v>12000</v>
      </c>
      <c r="K240" s="60">
        <v>12000</v>
      </c>
      <c r="L240" s="71"/>
      <c r="M240" s="71"/>
      <c r="N240" s="71"/>
      <c r="O240" s="71"/>
      <c r="P240" s="71"/>
      <c r="Q240" s="124">
        <v>6000</v>
      </c>
      <c r="R240" s="124">
        <v>6000</v>
      </c>
      <c r="S240" s="128">
        <v>3135.58</v>
      </c>
      <c r="T240" s="128">
        <v>3135.58</v>
      </c>
      <c r="U240" s="124">
        <v>6000</v>
      </c>
      <c r="V240" s="124">
        <v>6000</v>
      </c>
      <c r="W240" s="63">
        <f t="shared" si="64"/>
        <v>6000</v>
      </c>
      <c r="X240" s="63">
        <f t="shared" si="65"/>
        <v>6000</v>
      </c>
      <c r="Y240" s="60">
        <v>12000</v>
      </c>
      <c r="Z240" s="63">
        <f t="shared" si="66"/>
        <v>6000</v>
      </c>
      <c r="AA240" s="63">
        <f t="shared" si="67"/>
        <v>5640</v>
      </c>
      <c r="AB240" s="63">
        <f t="shared" si="68"/>
        <v>5640</v>
      </c>
      <c r="AC240" s="63">
        <v>5640</v>
      </c>
      <c r="AD240" s="63"/>
      <c r="AE240" s="63"/>
      <c r="AF240" s="63"/>
      <c r="AH240" s="102"/>
      <c r="AI240" s="64"/>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c r="BI240" s="64"/>
      <c r="BJ240" s="64"/>
      <c r="BK240" s="64"/>
      <c r="BL240" s="64"/>
      <c r="BM240" s="64"/>
      <c r="BN240" s="64"/>
      <c r="BO240" s="64"/>
      <c r="BP240" s="64"/>
      <c r="BQ240" s="64"/>
      <c r="BR240" s="64"/>
      <c r="BS240" s="64"/>
      <c r="BT240" s="64"/>
      <c r="BU240" s="64"/>
      <c r="BV240" s="64"/>
      <c r="BW240" s="64"/>
      <c r="BX240" s="64"/>
      <c r="BY240" s="64"/>
      <c r="BZ240" s="64"/>
      <c r="CA240" s="64"/>
      <c r="CB240" s="64"/>
      <c r="CC240" s="64"/>
      <c r="CD240" s="64"/>
      <c r="CE240" s="64"/>
      <c r="CF240" s="64"/>
      <c r="CG240" s="64"/>
      <c r="CH240" s="64"/>
      <c r="CI240" s="65"/>
    </row>
    <row r="241" spans="2:87" s="66" customFormat="1" ht="53.25" customHeight="1" x14ac:dyDescent="0.25">
      <c r="B241" s="166">
        <v>11</v>
      </c>
      <c r="C241" s="70" t="s">
        <v>538</v>
      </c>
      <c r="D241" s="52"/>
      <c r="E241" s="52" t="s">
        <v>194</v>
      </c>
      <c r="F241" s="52"/>
      <c r="G241" s="52"/>
      <c r="H241" s="70"/>
      <c r="I241" s="59" t="s">
        <v>539</v>
      </c>
      <c r="J241" s="60">
        <v>5000</v>
      </c>
      <c r="K241" s="60">
        <v>5000</v>
      </c>
      <c r="L241" s="71"/>
      <c r="M241" s="71"/>
      <c r="N241" s="71"/>
      <c r="O241" s="71"/>
      <c r="P241" s="71"/>
      <c r="Q241" s="124">
        <v>2500</v>
      </c>
      <c r="R241" s="124">
        <v>2500</v>
      </c>
      <c r="S241" s="128">
        <v>2440.14</v>
      </c>
      <c r="T241" s="128">
        <v>2440.14</v>
      </c>
      <c r="U241" s="124">
        <v>2500</v>
      </c>
      <c r="V241" s="124">
        <v>2500</v>
      </c>
      <c r="W241" s="63">
        <f t="shared" si="64"/>
        <v>2500</v>
      </c>
      <c r="X241" s="63">
        <f t="shared" si="65"/>
        <v>2500</v>
      </c>
      <c r="Y241" s="60">
        <v>5000</v>
      </c>
      <c r="Z241" s="63">
        <f t="shared" si="66"/>
        <v>2500</v>
      </c>
      <c r="AA241" s="63">
        <f t="shared" si="67"/>
        <v>2350</v>
      </c>
      <c r="AB241" s="63">
        <f t="shared" si="68"/>
        <v>2350</v>
      </c>
      <c r="AC241" s="63">
        <v>2350</v>
      </c>
      <c r="AD241" s="63"/>
      <c r="AE241" s="63"/>
      <c r="AF241" s="63"/>
      <c r="AH241" s="102"/>
      <c r="AI241" s="64"/>
      <c r="AJ241" s="64"/>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64"/>
      <c r="BI241" s="64"/>
      <c r="BJ241" s="64"/>
      <c r="BK241" s="64"/>
      <c r="BL241" s="64"/>
      <c r="BM241" s="64"/>
      <c r="BN241" s="64"/>
      <c r="BO241" s="64"/>
      <c r="BP241" s="64"/>
      <c r="BQ241" s="64"/>
      <c r="BR241" s="64"/>
      <c r="BS241" s="64"/>
      <c r="BT241" s="64"/>
      <c r="BU241" s="64"/>
      <c r="BV241" s="64"/>
      <c r="BW241" s="64"/>
      <c r="BX241" s="64"/>
      <c r="BY241" s="64"/>
      <c r="BZ241" s="64"/>
      <c r="CA241" s="64"/>
      <c r="CB241" s="64"/>
      <c r="CC241" s="64"/>
      <c r="CD241" s="64"/>
      <c r="CE241" s="64"/>
      <c r="CF241" s="64"/>
      <c r="CG241" s="64"/>
      <c r="CH241" s="64"/>
      <c r="CI241" s="65"/>
    </row>
    <row r="242" spans="2:87" s="66" customFormat="1" ht="53.25" customHeight="1" x14ac:dyDescent="0.25">
      <c r="B242" s="166">
        <v>12</v>
      </c>
      <c r="C242" s="70" t="s">
        <v>540</v>
      </c>
      <c r="D242" s="52"/>
      <c r="E242" s="52" t="s">
        <v>194</v>
      </c>
      <c r="F242" s="52"/>
      <c r="G242" s="52"/>
      <c r="H242" s="70"/>
      <c r="I242" s="59" t="s">
        <v>541</v>
      </c>
      <c r="J242" s="60">
        <v>3200</v>
      </c>
      <c r="K242" s="60">
        <v>3200</v>
      </c>
      <c r="L242" s="71"/>
      <c r="M242" s="71"/>
      <c r="N242" s="71"/>
      <c r="O242" s="71"/>
      <c r="P242" s="71"/>
      <c r="Q242" s="167">
        <v>2100</v>
      </c>
      <c r="R242" s="167">
        <v>2100</v>
      </c>
      <c r="S242" s="71"/>
      <c r="T242" s="71"/>
      <c r="U242" s="167">
        <v>2100</v>
      </c>
      <c r="V242" s="167">
        <v>2100</v>
      </c>
      <c r="W242" s="63">
        <f t="shared" si="64"/>
        <v>2100</v>
      </c>
      <c r="X242" s="63">
        <f t="shared" si="65"/>
        <v>2100</v>
      </c>
      <c r="Y242" s="60">
        <v>3200</v>
      </c>
      <c r="Z242" s="63">
        <f t="shared" si="66"/>
        <v>2100</v>
      </c>
      <c r="AA242" s="63">
        <v>1000</v>
      </c>
      <c r="AB242" s="63">
        <f t="shared" si="68"/>
        <v>1000</v>
      </c>
      <c r="AC242" s="63">
        <v>1000</v>
      </c>
      <c r="AD242" s="63"/>
      <c r="AE242" s="63"/>
      <c r="AF242" s="63"/>
      <c r="AH242" s="102"/>
      <c r="AI242" s="64"/>
      <c r="AJ242" s="64"/>
      <c r="AK242" s="64"/>
      <c r="AL242" s="64"/>
      <c r="AM242" s="64"/>
      <c r="AN242" s="64"/>
      <c r="AO242" s="64"/>
      <c r="AP242" s="64"/>
      <c r="AQ242" s="64"/>
      <c r="AR242" s="64"/>
      <c r="AS242" s="64"/>
      <c r="AT242" s="64"/>
      <c r="AU242" s="64"/>
      <c r="AV242" s="64"/>
      <c r="AW242" s="64"/>
      <c r="AX242" s="64"/>
      <c r="AY242" s="64"/>
      <c r="AZ242" s="64"/>
      <c r="BA242" s="64"/>
      <c r="BB242" s="64"/>
      <c r="BC242" s="64"/>
      <c r="BD242" s="64"/>
      <c r="BE242" s="64"/>
      <c r="BF242" s="64"/>
      <c r="BG242" s="64"/>
      <c r="BH242" s="64"/>
      <c r="BI242" s="64"/>
      <c r="BJ242" s="64"/>
      <c r="BK242" s="64"/>
      <c r="BL242" s="64"/>
      <c r="BM242" s="64"/>
      <c r="BN242" s="64"/>
      <c r="BO242" s="64"/>
      <c r="BP242" s="64"/>
      <c r="BQ242" s="64"/>
      <c r="BR242" s="64"/>
      <c r="BS242" s="64"/>
      <c r="BT242" s="64"/>
      <c r="BU242" s="64"/>
      <c r="BV242" s="64"/>
      <c r="BW242" s="64"/>
      <c r="BX242" s="64"/>
      <c r="BY242" s="64"/>
      <c r="BZ242" s="64"/>
      <c r="CA242" s="64"/>
      <c r="CB242" s="64"/>
      <c r="CC242" s="64"/>
      <c r="CD242" s="64"/>
      <c r="CE242" s="64"/>
      <c r="CF242" s="64"/>
      <c r="CG242" s="64"/>
      <c r="CH242" s="64"/>
      <c r="CI242" s="65"/>
    </row>
    <row r="243" spans="2:87" s="66" customFormat="1" ht="53.25" customHeight="1" x14ac:dyDescent="0.25">
      <c r="B243" s="166">
        <v>13</v>
      </c>
      <c r="C243" s="168" t="s">
        <v>542</v>
      </c>
      <c r="D243" s="52"/>
      <c r="E243" s="52">
        <v>1</v>
      </c>
      <c r="F243" s="52"/>
      <c r="G243" s="52"/>
      <c r="H243" s="168"/>
      <c r="I243" s="59" t="s">
        <v>543</v>
      </c>
      <c r="J243" s="60">
        <v>2400</v>
      </c>
      <c r="K243" s="60">
        <v>2400</v>
      </c>
      <c r="L243" s="71"/>
      <c r="M243" s="71"/>
      <c r="N243" s="71"/>
      <c r="O243" s="71"/>
      <c r="P243" s="71"/>
      <c r="Q243" s="167">
        <v>2067</v>
      </c>
      <c r="R243" s="167">
        <v>2067</v>
      </c>
      <c r="S243" s="71"/>
      <c r="T243" s="71"/>
      <c r="U243" s="167">
        <v>2067</v>
      </c>
      <c r="V243" s="167">
        <v>2067</v>
      </c>
      <c r="W243" s="63">
        <f t="shared" si="64"/>
        <v>2067</v>
      </c>
      <c r="X243" s="63">
        <f t="shared" si="65"/>
        <v>2067</v>
      </c>
      <c r="Y243" s="60">
        <v>2400</v>
      </c>
      <c r="Z243" s="63">
        <f t="shared" si="66"/>
        <v>2067</v>
      </c>
      <c r="AA243" s="63">
        <v>260</v>
      </c>
      <c r="AB243" s="63">
        <f t="shared" si="68"/>
        <v>260</v>
      </c>
      <c r="AC243" s="63">
        <v>260</v>
      </c>
      <c r="AD243" s="63"/>
      <c r="AE243" s="63"/>
      <c r="AF243" s="63"/>
      <c r="AH243" s="102"/>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c r="BI243" s="64"/>
      <c r="BJ243" s="64"/>
      <c r="BK243" s="64"/>
      <c r="BL243" s="64"/>
      <c r="BM243" s="64"/>
      <c r="BN243" s="64"/>
      <c r="BO243" s="64"/>
      <c r="BP243" s="64"/>
      <c r="BQ243" s="64"/>
      <c r="BR243" s="64"/>
      <c r="BS243" s="64"/>
      <c r="BT243" s="64"/>
      <c r="BU243" s="64"/>
      <c r="BV243" s="64"/>
      <c r="BW243" s="64"/>
      <c r="BX243" s="64"/>
      <c r="BY243" s="64"/>
      <c r="BZ243" s="64"/>
      <c r="CA243" s="64"/>
      <c r="CB243" s="64"/>
      <c r="CC243" s="64"/>
      <c r="CD243" s="64"/>
      <c r="CE243" s="64"/>
      <c r="CF243" s="64"/>
      <c r="CG243" s="64"/>
      <c r="CH243" s="64"/>
      <c r="CI243" s="65"/>
    </row>
    <row r="244" spans="2:87" s="66" customFormat="1" ht="53.25" customHeight="1" x14ac:dyDescent="0.25">
      <c r="B244" s="166">
        <v>14</v>
      </c>
      <c r="C244" s="165" t="s">
        <v>544</v>
      </c>
      <c r="D244" s="52"/>
      <c r="E244" s="52">
        <v>1</v>
      </c>
      <c r="F244" s="52"/>
      <c r="G244" s="52"/>
      <c r="H244" s="165"/>
      <c r="I244" s="59" t="s">
        <v>545</v>
      </c>
      <c r="J244" s="60">
        <v>2400</v>
      </c>
      <c r="K244" s="60">
        <v>2400</v>
      </c>
      <c r="L244" s="71"/>
      <c r="M244" s="71"/>
      <c r="N244" s="71"/>
      <c r="O244" s="71"/>
      <c r="P244" s="71"/>
      <c r="Q244" s="167">
        <v>2000</v>
      </c>
      <c r="R244" s="167">
        <v>2000</v>
      </c>
      <c r="S244" s="71"/>
      <c r="T244" s="71"/>
      <c r="U244" s="167">
        <v>2000</v>
      </c>
      <c r="V244" s="167">
        <v>2000</v>
      </c>
      <c r="W244" s="63">
        <f t="shared" si="64"/>
        <v>2000</v>
      </c>
      <c r="X244" s="63">
        <f t="shared" si="65"/>
        <v>2000</v>
      </c>
      <c r="Y244" s="60">
        <v>2400</v>
      </c>
      <c r="Z244" s="63">
        <f t="shared" si="66"/>
        <v>2000</v>
      </c>
      <c r="AA244" s="63">
        <v>330</v>
      </c>
      <c r="AB244" s="63">
        <f t="shared" si="68"/>
        <v>330</v>
      </c>
      <c r="AC244" s="63">
        <v>330</v>
      </c>
      <c r="AD244" s="63"/>
      <c r="AE244" s="63"/>
      <c r="AF244" s="63"/>
      <c r="AH244" s="102"/>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c r="BI244" s="64"/>
      <c r="BJ244" s="64"/>
      <c r="BK244" s="64"/>
      <c r="BL244" s="64"/>
      <c r="BM244" s="64"/>
      <c r="BN244" s="64"/>
      <c r="BO244" s="64"/>
      <c r="BP244" s="64"/>
      <c r="BQ244" s="64"/>
      <c r="BR244" s="64"/>
      <c r="BS244" s="64"/>
      <c r="BT244" s="64"/>
      <c r="BU244" s="64"/>
      <c r="BV244" s="64"/>
      <c r="BW244" s="64"/>
      <c r="BX244" s="64"/>
      <c r="BY244" s="64"/>
      <c r="BZ244" s="64"/>
      <c r="CA244" s="64"/>
      <c r="CB244" s="64"/>
      <c r="CC244" s="64"/>
      <c r="CD244" s="64"/>
      <c r="CE244" s="64"/>
      <c r="CF244" s="64"/>
      <c r="CG244" s="64"/>
      <c r="CH244" s="64"/>
      <c r="CI244" s="65"/>
    </row>
    <row r="245" spans="2:87" s="158" customFormat="1" ht="55.5" customHeight="1" x14ac:dyDescent="0.25">
      <c r="B245" s="166">
        <v>1</v>
      </c>
      <c r="C245" s="72" t="s">
        <v>546</v>
      </c>
      <c r="D245" s="52"/>
      <c r="E245" s="52"/>
      <c r="F245" s="52">
        <v>1</v>
      </c>
      <c r="G245" s="52">
        <v>1</v>
      </c>
      <c r="H245" s="72"/>
      <c r="I245" s="52" t="s">
        <v>977</v>
      </c>
      <c r="J245" s="60">
        <v>6400</v>
      </c>
      <c r="K245" s="60">
        <v>6400</v>
      </c>
      <c r="L245" s="77"/>
      <c r="M245" s="77"/>
      <c r="N245" s="77"/>
      <c r="O245" s="77"/>
      <c r="P245" s="77"/>
      <c r="Q245" s="77"/>
      <c r="R245" s="77"/>
      <c r="S245" s="77"/>
      <c r="T245" s="77"/>
      <c r="U245" s="77"/>
      <c r="V245" s="77"/>
      <c r="W245" s="63">
        <f t="shared" ref="W245:W258" si="69">X245</f>
        <v>0</v>
      </c>
      <c r="X245" s="63">
        <f t="shared" ref="X245:X258" si="70">Z245</f>
        <v>0</v>
      </c>
      <c r="Y245" s="60">
        <v>6400</v>
      </c>
      <c r="Z245" s="101">
        <f t="shared" ref="Z245:Z258" si="71">L245+R245</f>
        <v>0</v>
      </c>
      <c r="AA245" s="326">
        <v>4000</v>
      </c>
      <c r="AB245" s="63">
        <f>AC245+AD245</f>
        <v>2000</v>
      </c>
      <c r="AC245" s="63">
        <v>2000</v>
      </c>
      <c r="AD245" s="63"/>
      <c r="AE245" s="63"/>
      <c r="AF245" s="63"/>
      <c r="AH245" s="208"/>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c r="BI245" s="209"/>
      <c r="BJ245" s="209"/>
      <c r="BK245" s="209"/>
      <c r="BL245" s="209"/>
      <c r="BM245" s="209"/>
      <c r="BN245" s="209"/>
      <c r="BO245" s="209"/>
      <c r="BP245" s="209"/>
      <c r="BQ245" s="209"/>
      <c r="BR245" s="209"/>
      <c r="BS245" s="209"/>
      <c r="BT245" s="209"/>
      <c r="BU245" s="209"/>
      <c r="BV245" s="209"/>
      <c r="BW245" s="209"/>
      <c r="BX245" s="209"/>
      <c r="BY245" s="209"/>
      <c r="BZ245" s="209"/>
      <c r="CA245" s="209"/>
      <c r="CB245" s="209"/>
      <c r="CC245" s="209"/>
      <c r="CD245" s="209"/>
      <c r="CE245" s="209"/>
      <c r="CF245" s="209"/>
      <c r="CG245" s="209"/>
      <c r="CH245" s="209"/>
      <c r="CI245" s="210"/>
    </row>
    <row r="246" spans="2:87" s="66" customFormat="1" ht="54" customHeight="1" x14ac:dyDescent="0.25">
      <c r="B246" s="166">
        <v>2</v>
      </c>
      <c r="C246" s="72" t="s">
        <v>547</v>
      </c>
      <c r="D246" s="52"/>
      <c r="E246" s="52"/>
      <c r="F246" s="52">
        <v>1</v>
      </c>
      <c r="G246" s="52">
        <v>1</v>
      </c>
      <c r="H246" s="72"/>
      <c r="I246" s="52" t="s">
        <v>974</v>
      </c>
      <c r="J246" s="60">
        <v>9000</v>
      </c>
      <c r="K246" s="60">
        <v>9000</v>
      </c>
      <c r="L246" s="71"/>
      <c r="M246" s="71"/>
      <c r="N246" s="71"/>
      <c r="O246" s="71"/>
      <c r="P246" s="71"/>
      <c r="Q246" s="71"/>
      <c r="R246" s="71"/>
      <c r="S246" s="71"/>
      <c r="T246" s="71"/>
      <c r="U246" s="71"/>
      <c r="V246" s="71"/>
      <c r="W246" s="63">
        <f t="shared" si="69"/>
        <v>0</v>
      </c>
      <c r="X246" s="63">
        <f t="shared" si="70"/>
        <v>0</v>
      </c>
      <c r="Y246" s="60">
        <v>9000</v>
      </c>
      <c r="Z246" s="101">
        <f t="shared" si="71"/>
        <v>0</v>
      </c>
      <c r="AA246" s="326">
        <v>5000</v>
      </c>
      <c r="AB246" s="63">
        <f t="shared" ref="AB246:AB258" si="72">AC246+AD246</f>
        <v>2000</v>
      </c>
      <c r="AC246" s="63">
        <v>2000</v>
      </c>
      <c r="AD246" s="63"/>
      <c r="AE246" s="63"/>
      <c r="AF246" s="63"/>
      <c r="AH246" s="102"/>
      <c r="AI246" s="64"/>
      <c r="AJ246" s="64"/>
      <c r="AK246" s="64"/>
      <c r="AL246" s="64"/>
      <c r="AM246" s="64"/>
      <c r="AN246" s="64"/>
      <c r="AO246" s="64"/>
      <c r="AP246" s="64"/>
      <c r="AQ246" s="64"/>
      <c r="AR246" s="64"/>
      <c r="AS246" s="64"/>
      <c r="AT246" s="64"/>
      <c r="AU246" s="64"/>
      <c r="AV246" s="64"/>
      <c r="AW246" s="64"/>
      <c r="AX246" s="64"/>
      <c r="AY246" s="64"/>
      <c r="AZ246" s="64"/>
      <c r="BA246" s="64"/>
      <c r="BB246" s="64"/>
      <c r="BC246" s="64"/>
      <c r="BD246" s="64"/>
      <c r="BE246" s="64"/>
      <c r="BF246" s="64"/>
      <c r="BG246" s="64"/>
      <c r="BH246" s="64"/>
      <c r="BI246" s="64"/>
      <c r="BJ246" s="64"/>
      <c r="BK246" s="64"/>
      <c r="BL246" s="64"/>
      <c r="BM246" s="64"/>
      <c r="BN246" s="64"/>
      <c r="BO246" s="64"/>
      <c r="BP246" s="64"/>
      <c r="BQ246" s="64"/>
      <c r="BR246" s="64"/>
      <c r="BS246" s="64"/>
      <c r="BT246" s="64"/>
      <c r="BU246" s="64"/>
      <c r="BV246" s="64"/>
      <c r="BW246" s="64"/>
      <c r="BX246" s="64"/>
      <c r="BY246" s="64"/>
      <c r="BZ246" s="64"/>
      <c r="CA246" s="64"/>
      <c r="CB246" s="64"/>
      <c r="CC246" s="64"/>
      <c r="CD246" s="64"/>
      <c r="CE246" s="64"/>
      <c r="CF246" s="64"/>
      <c r="CG246" s="64"/>
      <c r="CH246" s="64"/>
      <c r="CI246" s="65"/>
    </row>
    <row r="247" spans="2:87" s="66" customFormat="1" ht="52.5" customHeight="1" x14ac:dyDescent="0.25">
      <c r="B247" s="166">
        <v>3</v>
      </c>
      <c r="C247" s="72" t="s">
        <v>548</v>
      </c>
      <c r="D247" s="52"/>
      <c r="E247" s="52"/>
      <c r="F247" s="52">
        <v>1</v>
      </c>
      <c r="G247" s="52">
        <v>1</v>
      </c>
      <c r="H247" s="72"/>
      <c r="I247" s="52" t="s">
        <v>975</v>
      </c>
      <c r="J247" s="60">
        <v>3000</v>
      </c>
      <c r="K247" s="60">
        <v>3000</v>
      </c>
      <c r="L247" s="71"/>
      <c r="M247" s="71"/>
      <c r="N247" s="71"/>
      <c r="O247" s="71"/>
      <c r="P247" s="71"/>
      <c r="Q247" s="71"/>
      <c r="R247" s="71"/>
      <c r="S247" s="71"/>
      <c r="T247" s="71"/>
      <c r="U247" s="71"/>
      <c r="V247" s="71"/>
      <c r="W247" s="63">
        <f t="shared" si="69"/>
        <v>0</v>
      </c>
      <c r="X247" s="63">
        <f t="shared" si="70"/>
        <v>0</v>
      </c>
      <c r="Y247" s="60">
        <v>3000</v>
      </c>
      <c r="Z247" s="101">
        <f t="shared" si="71"/>
        <v>0</v>
      </c>
      <c r="AA247" s="326">
        <v>2000</v>
      </c>
      <c r="AB247" s="63">
        <f t="shared" si="72"/>
        <v>1000</v>
      </c>
      <c r="AC247" s="63">
        <v>1000</v>
      </c>
      <c r="AD247" s="63"/>
      <c r="AE247" s="63"/>
      <c r="AF247" s="63"/>
      <c r="AH247" s="102"/>
      <c r="AI247" s="64"/>
      <c r="AJ247" s="64"/>
      <c r="AK247" s="64"/>
      <c r="AL247" s="64"/>
      <c r="AM247" s="64"/>
      <c r="AN247" s="64"/>
      <c r="AO247" s="64"/>
      <c r="AP247" s="64"/>
      <c r="AQ247" s="64"/>
      <c r="AR247" s="64"/>
      <c r="AS247" s="64"/>
      <c r="AT247" s="64"/>
      <c r="AU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64"/>
      <c r="BU247" s="64"/>
      <c r="BV247" s="64"/>
      <c r="BW247" s="64"/>
      <c r="BX247" s="64"/>
      <c r="BY247" s="64"/>
      <c r="BZ247" s="64"/>
      <c r="CA247" s="64"/>
      <c r="CB247" s="64"/>
      <c r="CC247" s="64"/>
      <c r="CD247" s="64"/>
      <c r="CE247" s="64"/>
      <c r="CF247" s="64"/>
      <c r="CG247" s="64"/>
      <c r="CH247" s="64"/>
      <c r="CI247" s="65"/>
    </row>
    <row r="248" spans="2:87" s="66" customFormat="1" ht="49.5" customHeight="1" x14ac:dyDescent="0.25">
      <c r="B248" s="166">
        <v>4</v>
      </c>
      <c r="C248" s="72" t="s">
        <v>549</v>
      </c>
      <c r="D248" s="52"/>
      <c r="E248" s="52"/>
      <c r="F248" s="52">
        <v>1</v>
      </c>
      <c r="G248" s="52">
        <v>1</v>
      </c>
      <c r="H248" s="72"/>
      <c r="I248" s="52" t="s">
        <v>989</v>
      </c>
      <c r="J248" s="60">
        <v>2400</v>
      </c>
      <c r="K248" s="60">
        <v>2400</v>
      </c>
      <c r="L248" s="71"/>
      <c r="M248" s="71"/>
      <c r="N248" s="71"/>
      <c r="O248" s="71"/>
      <c r="P248" s="71"/>
      <c r="Q248" s="71"/>
      <c r="R248" s="71"/>
      <c r="S248" s="71"/>
      <c r="T248" s="71"/>
      <c r="U248" s="71"/>
      <c r="V248" s="71"/>
      <c r="W248" s="63">
        <f t="shared" si="69"/>
        <v>0</v>
      </c>
      <c r="X248" s="63">
        <f t="shared" si="70"/>
        <v>0</v>
      </c>
      <c r="Y248" s="60">
        <v>2400</v>
      </c>
      <c r="Z248" s="101">
        <f t="shared" si="71"/>
        <v>0</v>
      </c>
      <c r="AA248" s="326">
        <v>2350</v>
      </c>
      <c r="AB248" s="63">
        <f t="shared" si="72"/>
        <v>1000</v>
      </c>
      <c r="AC248" s="63">
        <v>1000</v>
      </c>
      <c r="AD248" s="63"/>
      <c r="AE248" s="63"/>
      <c r="AF248" s="63"/>
      <c r="AH248" s="102"/>
      <c r="AI248" s="64"/>
      <c r="AJ248" s="64"/>
      <c r="AK248" s="64"/>
      <c r="AL248" s="64"/>
      <c r="AM248" s="64"/>
      <c r="AN248" s="64"/>
      <c r="AO248" s="64"/>
      <c r="AP248" s="64"/>
      <c r="AQ248" s="64"/>
      <c r="AR248" s="64"/>
      <c r="AS248" s="64"/>
      <c r="AT248" s="64"/>
      <c r="AU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64"/>
      <c r="BU248" s="64"/>
      <c r="BV248" s="64"/>
      <c r="BW248" s="64"/>
      <c r="BX248" s="64"/>
      <c r="BY248" s="64"/>
      <c r="BZ248" s="64"/>
      <c r="CA248" s="64"/>
      <c r="CB248" s="64"/>
      <c r="CC248" s="64"/>
      <c r="CD248" s="64"/>
      <c r="CE248" s="64"/>
      <c r="CF248" s="64"/>
      <c r="CG248" s="64"/>
      <c r="CH248" s="64"/>
      <c r="CI248" s="65"/>
    </row>
    <row r="249" spans="2:87" s="66" customFormat="1" ht="36" customHeight="1" x14ac:dyDescent="0.25">
      <c r="B249" s="166">
        <v>5</v>
      </c>
      <c r="C249" s="168" t="s">
        <v>551</v>
      </c>
      <c r="D249" s="52"/>
      <c r="E249" s="52"/>
      <c r="F249" s="52">
        <v>1</v>
      </c>
      <c r="G249" s="52">
        <v>1</v>
      </c>
      <c r="H249" s="168"/>
      <c r="I249" s="72" t="s">
        <v>978</v>
      </c>
      <c r="J249" s="60">
        <v>1800</v>
      </c>
      <c r="K249" s="60">
        <v>1800</v>
      </c>
      <c r="L249" s="71"/>
      <c r="M249" s="71"/>
      <c r="N249" s="71"/>
      <c r="O249" s="71"/>
      <c r="P249" s="71"/>
      <c r="Q249" s="71"/>
      <c r="R249" s="71"/>
      <c r="S249" s="71"/>
      <c r="T249" s="71"/>
      <c r="U249" s="71"/>
      <c r="V249" s="71"/>
      <c r="W249" s="63">
        <f t="shared" si="69"/>
        <v>0</v>
      </c>
      <c r="X249" s="63">
        <f t="shared" si="70"/>
        <v>0</v>
      </c>
      <c r="Y249" s="60">
        <v>1800</v>
      </c>
      <c r="Z249" s="101">
        <f t="shared" si="71"/>
        <v>0</v>
      </c>
      <c r="AA249" s="326">
        <v>1750</v>
      </c>
      <c r="AB249" s="63">
        <f t="shared" si="72"/>
        <v>1000</v>
      </c>
      <c r="AC249" s="63">
        <v>1000</v>
      </c>
      <c r="AD249" s="63"/>
      <c r="AE249" s="63"/>
      <c r="AF249" s="63"/>
      <c r="AH249" s="102"/>
      <c r="AI249" s="64"/>
      <c r="AJ249" s="64"/>
      <c r="AK249" s="64"/>
      <c r="AL249" s="64"/>
      <c r="AM249" s="64"/>
      <c r="AN249" s="64"/>
      <c r="AO249" s="64"/>
      <c r="AP249" s="64"/>
      <c r="AQ249" s="64"/>
      <c r="AR249" s="64"/>
      <c r="AS249" s="64"/>
      <c r="AT249" s="64"/>
      <c r="AU249" s="64"/>
      <c r="AV249" s="64"/>
      <c r="AW249" s="64"/>
      <c r="AX249" s="64"/>
      <c r="AY249" s="64"/>
      <c r="AZ249" s="64"/>
      <c r="BA249" s="64"/>
      <c r="BB249" s="64"/>
      <c r="BC249" s="64"/>
      <c r="BD249" s="64"/>
      <c r="BE249" s="64"/>
      <c r="BF249" s="64"/>
      <c r="BG249" s="64"/>
      <c r="BH249" s="64"/>
      <c r="BI249" s="64"/>
      <c r="BJ249" s="64"/>
      <c r="BK249" s="64"/>
      <c r="BL249" s="64"/>
      <c r="BM249" s="64"/>
      <c r="BN249" s="64"/>
      <c r="BO249" s="64"/>
      <c r="BP249" s="64"/>
      <c r="BQ249" s="64"/>
      <c r="BR249" s="64"/>
      <c r="BS249" s="64"/>
      <c r="BT249" s="64"/>
      <c r="BU249" s="64"/>
      <c r="BV249" s="64"/>
      <c r="BW249" s="64"/>
      <c r="BX249" s="64"/>
      <c r="BY249" s="64"/>
      <c r="BZ249" s="64"/>
      <c r="CA249" s="64"/>
      <c r="CB249" s="64"/>
      <c r="CC249" s="64"/>
      <c r="CD249" s="64"/>
      <c r="CE249" s="64"/>
      <c r="CF249" s="64"/>
      <c r="CG249" s="64"/>
      <c r="CH249" s="64"/>
      <c r="CI249" s="65"/>
    </row>
    <row r="250" spans="2:87" s="66" customFormat="1" ht="45.75" customHeight="1" x14ac:dyDescent="0.25">
      <c r="B250" s="166">
        <v>6</v>
      </c>
      <c r="C250" s="165" t="s">
        <v>553</v>
      </c>
      <c r="D250" s="52"/>
      <c r="E250" s="52"/>
      <c r="F250" s="52">
        <v>1</v>
      </c>
      <c r="G250" s="52">
        <v>1</v>
      </c>
      <c r="H250" s="165"/>
      <c r="I250" s="52" t="s">
        <v>988</v>
      </c>
      <c r="J250" s="60">
        <f t="shared" ref="J250:J258" si="73">K250</f>
        <v>1000</v>
      </c>
      <c r="K250" s="60">
        <v>1000</v>
      </c>
      <c r="L250" s="71"/>
      <c r="M250" s="71"/>
      <c r="N250" s="71"/>
      <c r="O250" s="71"/>
      <c r="P250" s="71"/>
      <c r="Q250" s="71"/>
      <c r="R250" s="71"/>
      <c r="S250" s="71"/>
      <c r="T250" s="71"/>
      <c r="U250" s="71"/>
      <c r="V250" s="71"/>
      <c r="W250" s="63">
        <f t="shared" si="69"/>
        <v>0</v>
      </c>
      <c r="X250" s="63">
        <f t="shared" si="70"/>
        <v>0</v>
      </c>
      <c r="Y250" s="60">
        <v>1000</v>
      </c>
      <c r="Z250" s="101">
        <f t="shared" si="71"/>
        <v>0</v>
      </c>
      <c r="AA250" s="63">
        <v>950</v>
      </c>
      <c r="AB250" s="63">
        <f t="shared" si="72"/>
        <v>950</v>
      </c>
      <c r="AC250" s="63">
        <v>950</v>
      </c>
      <c r="AD250" s="63"/>
      <c r="AE250" s="63"/>
      <c r="AF250" s="63"/>
      <c r="AH250" s="102"/>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64"/>
      <c r="BL250" s="64"/>
      <c r="BM250" s="64"/>
      <c r="BN250" s="64"/>
      <c r="BO250" s="64"/>
      <c r="BP250" s="64"/>
      <c r="BQ250" s="64"/>
      <c r="BR250" s="64"/>
      <c r="BS250" s="64"/>
      <c r="BT250" s="64"/>
      <c r="BU250" s="64"/>
      <c r="BV250" s="64"/>
      <c r="BW250" s="64"/>
      <c r="BX250" s="64"/>
      <c r="BY250" s="64"/>
      <c r="BZ250" s="64"/>
      <c r="CA250" s="64"/>
      <c r="CB250" s="64"/>
      <c r="CC250" s="64"/>
      <c r="CD250" s="64"/>
      <c r="CE250" s="64"/>
      <c r="CF250" s="64"/>
      <c r="CG250" s="64"/>
      <c r="CH250" s="64"/>
      <c r="CI250" s="65"/>
    </row>
    <row r="251" spans="2:87" s="66" customFormat="1" ht="42.75" customHeight="1" x14ac:dyDescent="0.25">
      <c r="B251" s="166">
        <v>7</v>
      </c>
      <c r="C251" s="165" t="s">
        <v>554</v>
      </c>
      <c r="D251" s="52"/>
      <c r="E251" s="52"/>
      <c r="F251" s="52">
        <v>1</v>
      </c>
      <c r="G251" s="52">
        <v>1</v>
      </c>
      <c r="H251" s="165"/>
      <c r="I251" s="52" t="s">
        <v>979</v>
      </c>
      <c r="J251" s="60">
        <f t="shared" si="73"/>
        <v>3000</v>
      </c>
      <c r="K251" s="60">
        <v>3000</v>
      </c>
      <c r="L251" s="71"/>
      <c r="M251" s="71"/>
      <c r="N251" s="71"/>
      <c r="O251" s="71"/>
      <c r="P251" s="71"/>
      <c r="Q251" s="71"/>
      <c r="R251" s="71"/>
      <c r="S251" s="71"/>
      <c r="T251" s="71"/>
      <c r="U251" s="71"/>
      <c r="V251" s="71"/>
      <c r="W251" s="63">
        <f t="shared" si="69"/>
        <v>0</v>
      </c>
      <c r="X251" s="63">
        <f t="shared" si="70"/>
        <v>0</v>
      </c>
      <c r="Y251" s="60">
        <v>3000</v>
      </c>
      <c r="Z251" s="101">
        <f t="shared" si="71"/>
        <v>0</v>
      </c>
      <c r="AA251" s="326">
        <v>2000</v>
      </c>
      <c r="AB251" s="63">
        <f t="shared" si="72"/>
        <v>1000</v>
      </c>
      <c r="AC251" s="63">
        <v>1000</v>
      </c>
      <c r="AD251" s="63"/>
      <c r="AE251" s="63"/>
      <c r="AF251" s="63"/>
      <c r="AH251" s="102"/>
      <c r="AI251" s="64"/>
      <c r="AJ251" s="64"/>
      <c r="AK251" s="64"/>
      <c r="AL251" s="64"/>
      <c r="AM251" s="64"/>
      <c r="AN251" s="64"/>
      <c r="AO251" s="64"/>
      <c r="AP251" s="64"/>
      <c r="AQ251" s="64"/>
      <c r="AR251" s="64"/>
      <c r="AS251" s="64"/>
      <c r="AT251" s="64"/>
      <c r="AU251" s="64"/>
      <c r="AV251" s="64"/>
      <c r="AW251" s="64"/>
      <c r="AX251" s="64"/>
      <c r="AY251" s="64"/>
      <c r="AZ251" s="64"/>
      <c r="BA251" s="64"/>
      <c r="BB251" s="64"/>
      <c r="BC251" s="64"/>
      <c r="BD251" s="64"/>
      <c r="BE251" s="64"/>
      <c r="BF251" s="64"/>
      <c r="BG251" s="64"/>
      <c r="BH251" s="64"/>
      <c r="BI251" s="64"/>
      <c r="BJ251" s="64"/>
      <c r="BK251" s="64"/>
      <c r="BL251" s="64"/>
      <c r="BM251" s="64"/>
      <c r="BN251" s="64"/>
      <c r="BO251" s="64"/>
      <c r="BP251" s="64"/>
      <c r="BQ251" s="64"/>
      <c r="BR251" s="64"/>
      <c r="BS251" s="64"/>
      <c r="BT251" s="64"/>
      <c r="BU251" s="64"/>
      <c r="BV251" s="64"/>
      <c r="BW251" s="64"/>
      <c r="BX251" s="64"/>
      <c r="BY251" s="64"/>
      <c r="BZ251" s="64"/>
      <c r="CA251" s="64"/>
      <c r="CB251" s="64"/>
      <c r="CC251" s="64"/>
      <c r="CD251" s="64"/>
      <c r="CE251" s="64"/>
      <c r="CF251" s="64"/>
      <c r="CG251" s="64"/>
      <c r="CH251" s="64"/>
      <c r="CI251" s="65"/>
    </row>
    <row r="252" spans="2:87" s="66" customFormat="1" ht="57" customHeight="1" x14ac:dyDescent="0.25">
      <c r="B252" s="166">
        <v>8</v>
      </c>
      <c r="C252" s="165" t="s">
        <v>555</v>
      </c>
      <c r="D252" s="52"/>
      <c r="E252" s="52"/>
      <c r="F252" s="52">
        <v>1</v>
      </c>
      <c r="G252" s="52">
        <v>1</v>
      </c>
      <c r="H252" s="165"/>
      <c r="I252" s="72" t="s">
        <v>980</v>
      </c>
      <c r="J252" s="60">
        <f t="shared" si="73"/>
        <v>2400</v>
      </c>
      <c r="K252" s="60">
        <v>2400</v>
      </c>
      <c r="L252" s="71"/>
      <c r="M252" s="71"/>
      <c r="N252" s="71"/>
      <c r="O252" s="71"/>
      <c r="P252" s="71"/>
      <c r="Q252" s="71"/>
      <c r="R252" s="71"/>
      <c r="S252" s="71"/>
      <c r="T252" s="71"/>
      <c r="U252" s="71"/>
      <c r="V252" s="71"/>
      <c r="W252" s="63">
        <f t="shared" si="69"/>
        <v>0</v>
      </c>
      <c r="X252" s="63">
        <f t="shared" si="70"/>
        <v>0</v>
      </c>
      <c r="Y252" s="60">
        <v>2400</v>
      </c>
      <c r="Z252" s="101">
        <f t="shared" si="71"/>
        <v>0</v>
      </c>
      <c r="AA252" s="326">
        <v>2350</v>
      </c>
      <c r="AB252" s="63">
        <f t="shared" si="72"/>
        <v>1000</v>
      </c>
      <c r="AC252" s="63">
        <v>1000</v>
      </c>
      <c r="AD252" s="63"/>
      <c r="AE252" s="63"/>
      <c r="AF252" s="63"/>
      <c r="AH252" s="102"/>
      <c r="AI252" s="64"/>
      <c r="AJ252" s="64"/>
      <c r="AK252" s="64"/>
      <c r="AL252" s="64"/>
      <c r="AM252" s="64"/>
      <c r="AN252" s="64"/>
      <c r="AO252" s="64"/>
      <c r="AP252" s="64"/>
      <c r="AQ252" s="64"/>
      <c r="AR252" s="64"/>
      <c r="AS252" s="64"/>
      <c r="AT252" s="64"/>
      <c r="AU252" s="64"/>
      <c r="AV252" s="64"/>
      <c r="AW252" s="64"/>
      <c r="AX252" s="64"/>
      <c r="AY252" s="64"/>
      <c r="AZ252" s="64"/>
      <c r="BA252" s="64"/>
      <c r="BB252" s="64"/>
      <c r="BC252" s="64"/>
      <c r="BD252" s="64"/>
      <c r="BE252" s="64"/>
      <c r="BF252" s="64"/>
      <c r="BG252" s="64"/>
      <c r="BH252" s="64"/>
      <c r="BI252" s="64"/>
      <c r="BJ252" s="64"/>
      <c r="BK252" s="64"/>
      <c r="BL252" s="64"/>
      <c r="BM252" s="64"/>
      <c r="BN252" s="64"/>
      <c r="BO252" s="64"/>
      <c r="BP252" s="64"/>
      <c r="BQ252" s="64"/>
      <c r="BR252" s="64"/>
      <c r="BS252" s="64"/>
      <c r="BT252" s="64"/>
      <c r="BU252" s="64"/>
      <c r="BV252" s="64"/>
      <c r="BW252" s="64"/>
      <c r="BX252" s="64"/>
      <c r="BY252" s="64"/>
      <c r="BZ252" s="64"/>
      <c r="CA252" s="64"/>
      <c r="CB252" s="64"/>
      <c r="CC252" s="64"/>
      <c r="CD252" s="64"/>
      <c r="CE252" s="64"/>
      <c r="CF252" s="64"/>
      <c r="CG252" s="64"/>
      <c r="CH252" s="64"/>
      <c r="CI252" s="65"/>
    </row>
    <row r="253" spans="2:87" s="66" customFormat="1" ht="41.25" customHeight="1" x14ac:dyDescent="0.25">
      <c r="B253" s="166">
        <v>9</v>
      </c>
      <c r="C253" s="165" t="s">
        <v>557</v>
      </c>
      <c r="D253" s="52"/>
      <c r="E253" s="52"/>
      <c r="F253" s="52">
        <v>1</v>
      </c>
      <c r="G253" s="52">
        <v>1</v>
      </c>
      <c r="H253" s="165"/>
      <c r="I253" s="142" t="s">
        <v>990</v>
      </c>
      <c r="J253" s="60">
        <f t="shared" si="73"/>
        <v>2400</v>
      </c>
      <c r="K253" s="60">
        <v>2400</v>
      </c>
      <c r="L253" s="71"/>
      <c r="M253" s="71"/>
      <c r="N253" s="71"/>
      <c r="O253" s="71"/>
      <c r="P253" s="71"/>
      <c r="Q253" s="71"/>
      <c r="R253" s="71"/>
      <c r="S253" s="71"/>
      <c r="T253" s="71"/>
      <c r="U253" s="71"/>
      <c r="V253" s="71"/>
      <c r="W253" s="63">
        <f t="shared" si="69"/>
        <v>0</v>
      </c>
      <c r="X253" s="63">
        <f t="shared" si="70"/>
        <v>0</v>
      </c>
      <c r="Y253" s="60">
        <v>2400</v>
      </c>
      <c r="Z253" s="101">
        <f t="shared" si="71"/>
        <v>0</v>
      </c>
      <c r="AA253" s="326">
        <v>2350</v>
      </c>
      <c r="AB253" s="63">
        <f t="shared" si="72"/>
        <v>1000</v>
      </c>
      <c r="AC253" s="63">
        <v>1000</v>
      </c>
      <c r="AD253" s="63"/>
      <c r="AE253" s="63"/>
      <c r="AF253" s="63"/>
      <c r="AH253" s="102"/>
      <c r="AI253" s="64"/>
      <c r="AJ253" s="64"/>
      <c r="AK253" s="64"/>
      <c r="AL253" s="64"/>
      <c r="AM253" s="64"/>
      <c r="AN253" s="64"/>
      <c r="AO253" s="64"/>
      <c r="AP253" s="64"/>
      <c r="AQ253" s="64"/>
      <c r="AR253" s="64"/>
      <c r="AS253" s="64"/>
      <c r="AT253" s="64"/>
      <c r="AU253" s="64"/>
      <c r="AV253" s="64"/>
      <c r="AW253" s="64"/>
      <c r="AX253" s="64"/>
      <c r="AY253" s="64"/>
      <c r="AZ253" s="64"/>
      <c r="BA253" s="64"/>
      <c r="BB253" s="64"/>
      <c r="BC253" s="64"/>
      <c r="BD253" s="64"/>
      <c r="BE253" s="64"/>
      <c r="BF253" s="64"/>
      <c r="BG253" s="64"/>
      <c r="BH253" s="64"/>
      <c r="BI253" s="64"/>
      <c r="BJ253" s="64"/>
      <c r="BK253" s="64"/>
      <c r="BL253" s="64"/>
      <c r="BM253" s="64"/>
      <c r="BN253" s="64"/>
      <c r="BO253" s="64"/>
      <c r="BP253" s="64"/>
      <c r="BQ253" s="64"/>
      <c r="BR253" s="64"/>
      <c r="BS253" s="64"/>
      <c r="BT253" s="64"/>
      <c r="BU253" s="64"/>
      <c r="BV253" s="64"/>
      <c r="BW253" s="64"/>
      <c r="BX253" s="64"/>
      <c r="BY253" s="64"/>
      <c r="BZ253" s="64"/>
      <c r="CA253" s="64"/>
      <c r="CB253" s="64"/>
      <c r="CC253" s="64"/>
      <c r="CD253" s="64"/>
      <c r="CE253" s="64"/>
      <c r="CF253" s="64"/>
      <c r="CG253" s="64"/>
      <c r="CH253" s="64"/>
      <c r="CI253" s="65"/>
    </row>
    <row r="254" spans="2:87" s="66" customFormat="1" ht="49.5" customHeight="1" x14ac:dyDescent="0.25">
      <c r="B254" s="166">
        <v>10</v>
      </c>
      <c r="C254" s="215" t="s">
        <v>561</v>
      </c>
      <c r="D254" s="52"/>
      <c r="E254" s="52"/>
      <c r="F254" s="52">
        <v>1</v>
      </c>
      <c r="G254" s="52">
        <v>1</v>
      </c>
      <c r="H254" s="215"/>
      <c r="I254" s="52" t="s">
        <v>981</v>
      </c>
      <c r="J254" s="60">
        <f t="shared" si="73"/>
        <v>3000</v>
      </c>
      <c r="K254" s="60">
        <v>3000</v>
      </c>
      <c r="L254" s="71"/>
      <c r="M254" s="71"/>
      <c r="N254" s="71"/>
      <c r="O254" s="71"/>
      <c r="P254" s="71"/>
      <c r="Q254" s="71"/>
      <c r="R254" s="71"/>
      <c r="S254" s="71"/>
      <c r="T254" s="71"/>
      <c r="U254" s="71"/>
      <c r="V254" s="71"/>
      <c r="W254" s="63">
        <f t="shared" si="69"/>
        <v>0</v>
      </c>
      <c r="X254" s="63">
        <f t="shared" si="70"/>
        <v>0</v>
      </c>
      <c r="Y254" s="60">
        <v>3000</v>
      </c>
      <c r="Z254" s="101">
        <f t="shared" si="71"/>
        <v>0</v>
      </c>
      <c r="AA254" s="326">
        <v>2000</v>
      </c>
      <c r="AB254" s="63">
        <f t="shared" si="72"/>
        <v>1000</v>
      </c>
      <c r="AC254" s="63">
        <v>1000</v>
      </c>
      <c r="AD254" s="63"/>
      <c r="AE254" s="63"/>
      <c r="AF254" s="63"/>
      <c r="AH254" s="102"/>
      <c r="AI254" s="64"/>
      <c r="AJ254" s="64"/>
      <c r="AK254" s="64"/>
      <c r="AL254" s="64"/>
      <c r="AM254" s="64"/>
      <c r="AN254" s="64"/>
      <c r="AO254" s="64"/>
      <c r="AP254" s="64"/>
      <c r="AQ254" s="64"/>
      <c r="AR254" s="64"/>
      <c r="AS254" s="64"/>
      <c r="AT254" s="64"/>
      <c r="AU254" s="64"/>
      <c r="AV254" s="64"/>
      <c r="AW254" s="64"/>
      <c r="AX254" s="64"/>
      <c r="AY254" s="64"/>
      <c r="AZ254" s="64"/>
      <c r="BA254" s="64"/>
      <c r="BB254" s="64"/>
      <c r="BC254" s="64"/>
      <c r="BD254" s="64"/>
      <c r="BE254" s="64"/>
      <c r="BF254" s="64"/>
      <c r="BG254" s="64"/>
      <c r="BH254" s="64"/>
      <c r="BI254" s="64"/>
      <c r="BJ254" s="64"/>
      <c r="BK254" s="64"/>
      <c r="BL254" s="64"/>
      <c r="BM254" s="64"/>
      <c r="BN254" s="64"/>
      <c r="BO254" s="64"/>
      <c r="BP254" s="64"/>
      <c r="BQ254" s="64"/>
      <c r="BR254" s="64"/>
      <c r="BS254" s="64"/>
      <c r="BT254" s="64"/>
      <c r="BU254" s="64"/>
      <c r="BV254" s="64"/>
      <c r="BW254" s="64"/>
      <c r="BX254" s="64"/>
      <c r="BY254" s="64"/>
      <c r="BZ254" s="64"/>
      <c r="CA254" s="64"/>
      <c r="CB254" s="64"/>
      <c r="CC254" s="64"/>
      <c r="CD254" s="64"/>
      <c r="CE254" s="64"/>
      <c r="CF254" s="64"/>
      <c r="CG254" s="64"/>
      <c r="CH254" s="64"/>
      <c r="CI254" s="65"/>
    </row>
    <row r="255" spans="2:87" s="66" customFormat="1" ht="73.5" customHeight="1" x14ac:dyDescent="0.25">
      <c r="B255" s="166">
        <v>11</v>
      </c>
      <c r="C255" s="165" t="s">
        <v>562</v>
      </c>
      <c r="D255" s="52"/>
      <c r="E255" s="52"/>
      <c r="F255" s="52">
        <v>1</v>
      </c>
      <c r="G255" s="52">
        <v>1</v>
      </c>
      <c r="H255" s="165"/>
      <c r="I255" s="52" t="s">
        <v>982</v>
      </c>
      <c r="J255" s="60">
        <f t="shared" si="73"/>
        <v>3200</v>
      </c>
      <c r="K255" s="60">
        <v>3200</v>
      </c>
      <c r="L255" s="71"/>
      <c r="M255" s="71"/>
      <c r="N255" s="71"/>
      <c r="O255" s="71"/>
      <c r="P255" s="71"/>
      <c r="Q255" s="71"/>
      <c r="R255" s="71"/>
      <c r="S255" s="71"/>
      <c r="T255" s="71"/>
      <c r="U255" s="71"/>
      <c r="V255" s="71"/>
      <c r="W255" s="63">
        <f t="shared" si="69"/>
        <v>0</v>
      </c>
      <c r="X255" s="63">
        <f t="shared" si="70"/>
        <v>0</v>
      </c>
      <c r="Y255" s="60">
        <v>3200</v>
      </c>
      <c r="Z255" s="101">
        <f t="shared" si="71"/>
        <v>0</v>
      </c>
      <c r="AA255" s="326">
        <v>2000</v>
      </c>
      <c r="AB255" s="63">
        <f t="shared" si="72"/>
        <v>1000</v>
      </c>
      <c r="AC255" s="63">
        <v>1000</v>
      </c>
      <c r="AD255" s="63"/>
      <c r="AE255" s="63"/>
      <c r="AF255" s="63"/>
      <c r="AH255" s="102"/>
      <c r="AI255" s="64"/>
      <c r="AJ255" s="64"/>
      <c r="AK255" s="64"/>
      <c r="AL255" s="64"/>
      <c r="AM255" s="64"/>
      <c r="AN255" s="64"/>
      <c r="AO255" s="64"/>
      <c r="AP255" s="64"/>
      <c r="AQ255" s="64"/>
      <c r="AR255" s="64"/>
      <c r="AS255" s="64"/>
      <c r="AT255" s="64"/>
      <c r="AU255" s="64"/>
      <c r="AV255" s="64"/>
      <c r="AW255" s="64"/>
      <c r="AX255" s="64"/>
      <c r="AY255" s="64"/>
      <c r="AZ255" s="64"/>
      <c r="BA255" s="64"/>
      <c r="BB255" s="64"/>
      <c r="BC255" s="64"/>
      <c r="BD255" s="64"/>
      <c r="BE255" s="64"/>
      <c r="BF255" s="64"/>
      <c r="BG255" s="64"/>
      <c r="BH255" s="64"/>
      <c r="BI255" s="64"/>
      <c r="BJ255" s="64"/>
      <c r="BK255" s="64"/>
      <c r="BL255" s="64"/>
      <c r="BM255" s="64"/>
      <c r="BN255" s="64"/>
      <c r="BO255" s="64"/>
      <c r="BP255" s="64"/>
      <c r="BQ255" s="64"/>
      <c r="BR255" s="64"/>
      <c r="BS255" s="64"/>
      <c r="BT255" s="64"/>
      <c r="BU255" s="64"/>
      <c r="BV255" s="64"/>
      <c r="BW255" s="64"/>
      <c r="BX255" s="64"/>
      <c r="BY255" s="64"/>
      <c r="BZ255" s="64"/>
      <c r="CA255" s="64"/>
      <c r="CB255" s="64"/>
      <c r="CC255" s="64"/>
      <c r="CD255" s="64"/>
      <c r="CE255" s="64"/>
      <c r="CF255" s="64"/>
      <c r="CG255" s="64"/>
      <c r="CH255" s="64"/>
      <c r="CI255" s="65"/>
    </row>
    <row r="256" spans="2:87" s="66" customFormat="1" ht="50.25" customHeight="1" x14ac:dyDescent="0.25">
      <c r="B256" s="166">
        <v>12</v>
      </c>
      <c r="C256" s="165" t="s">
        <v>563</v>
      </c>
      <c r="D256" s="52"/>
      <c r="E256" s="52"/>
      <c r="F256" s="52">
        <v>1</v>
      </c>
      <c r="G256" s="52">
        <v>1</v>
      </c>
      <c r="H256" s="165"/>
      <c r="I256" s="52" t="s">
        <v>986</v>
      </c>
      <c r="J256" s="60">
        <f t="shared" si="73"/>
        <v>2400</v>
      </c>
      <c r="K256" s="60">
        <v>2400</v>
      </c>
      <c r="L256" s="71"/>
      <c r="M256" s="71"/>
      <c r="N256" s="71"/>
      <c r="O256" s="71"/>
      <c r="P256" s="71"/>
      <c r="Q256" s="71"/>
      <c r="R256" s="71"/>
      <c r="S256" s="71"/>
      <c r="T256" s="71"/>
      <c r="U256" s="71"/>
      <c r="V256" s="71"/>
      <c r="W256" s="63">
        <f t="shared" si="69"/>
        <v>0</v>
      </c>
      <c r="X256" s="63">
        <f t="shared" si="70"/>
        <v>0</v>
      </c>
      <c r="Y256" s="60">
        <v>2400</v>
      </c>
      <c r="Z256" s="101">
        <f t="shared" si="71"/>
        <v>0</v>
      </c>
      <c r="AA256" s="326">
        <v>2350</v>
      </c>
      <c r="AB256" s="63">
        <f t="shared" si="72"/>
        <v>1000</v>
      </c>
      <c r="AC256" s="63">
        <v>1000</v>
      </c>
      <c r="AD256" s="63"/>
      <c r="AE256" s="63"/>
      <c r="AF256" s="63"/>
      <c r="AH256" s="102"/>
      <c r="AI256" s="64"/>
      <c r="AJ256" s="64"/>
      <c r="AK256" s="64"/>
      <c r="AL256" s="64"/>
      <c r="AM256" s="64"/>
      <c r="AN256" s="64"/>
      <c r="AO256" s="64"/>
      <c r="AP256" s="64"/>
      <c r="AQ256" s="64"/>
      <c r="AR256" s="64"/>
      <c r="AS256" s="64"/>
      <c r="AT256" s="64"/>
      <c r="AU256" s="64"/>
      <c r="AV256" s="64"/>
      <c r="AW256" s="64"/>
      <c r="AX256" s="64"/>
      <c r="AY256" s="64"/>
      <c r="AZ256" s="64"/>
      <c r="BA256" s="64"/>
      <c r="BB256" s="64"/>
      <c r="BC256" s="64"/>
      <c r="BD256" s="64"/>
      <c r="BE256" s="64"/>
      <c r="BF256" s="64"/>
      <c r="BG256" s="64"/>
      <c r="BH256" s="64"/>
      <c r="BI256" s="64"/>
      <c r="BJ256" s="64"/>
      <c r="BK256" s="64"/>
      <c r="BL256" s="64"/>
      <c r="BM256" s="64"/>
      <c r="BN256" s="64"/>
      <c r="BO256" s="64"/>
      <c r="BP256" s="64"/>
      <c r="BQ256" s="64"/>
      <c r="BR256" s="64"/>
      <c r="BS256" s="64"/>
      <c r="BT256" s="64"/>
      <c r="BU256" s="64"/>
      <c r="BV256" s="64"/>
      <c r="BW256" s="64"/>
      <c r="BX256" s="64"/>
      <c r="BY256" s="64"/>
      <c r="BZ256" s="64"/>
      <c r="CA256" s="64"/>
      <c r="CB256" s="64"/>
      <c r="CC256" s="64"/>
      <c r="CD256" s="64"/>
      <c r="CE256" s="64"/>
      <c r="CF256" s="64"/>
      <c r="CG256" s="64"/>
      <c r="CH256" s="64"/>
      <c r="CI256" s="65"/>
    </row>
    <row r="257" spans="2:87" s="66" customFormat="1" ht="54.75" customHeight="1" x14ac:dyDescent="0.25">
      <c r="B257" s="166">
        <v>13</v>
      </c>
      <c r="C257" s="165" t="s">
        <v>572</v>
      </c>
      <c r="D257" s="52"/>
      <c r="E257" s="52"/>
      <c r="F257" s="52">
        <v>1</v>
      </c>
      <c r="G257" s="52">
        <v>1</v>
      </c>
      <c r="H257" s="165"/>
      <c r="I257" s="52" t="s">
        <v>987</v>
      </c>
      <c r="J257" s="60">
        <f t="shared" si="73"/>
        <v>2400</v>
      </c>
      <c r="K257" s="60">
        <v>2400</v>
      </c>
      <c r="L257" s="71"/>
      <c r="M257" s="71"/>
      <c r="N257" s="71"/>
      <c r="O257" s="71"/>
      <c r="P257" s="71"/>
      <c r="Q257" s="71"/>
      <c r="R257" s="71"/>
      <c r="S257" s="71"/>
      <c r="T257" s="71"/>
      <c r="U257" s="71"/>
      <c r="V257" s="71"/>
      <c r="W257" s="63">
        <f t="shared" si="69"/>
        <v>0</v>
      </c>
      <c r="X257" s="63">
        <f t="shared" si="70"/>
        <v>0</v>
      </c>
      <c r="Y257" s="60">
        <v>2400</v>
      </c>
      <c r="Z257" s="101">
        <f t="shared" si="71"/>
        <v>0</v>
      </c>
      <c r="AA257" s="326">
        <v>2350</v>
      </c>
      <c r="AB257" s="63">
        <f t="shared" si="72"/>
        <v>1000</v>
      </c>
      <c r="AC257" s="63">
        <v>1000</v>
      </c>
      <c r="AD257" s="63"/>
      <c r="AE257" s="63"/>
      <c r="AF257" s="63"/>
      <c r="AH257" s="102"/>
      <c r="AI257" s="64"/>
      <c r="AJ257" s="64"/>
      <c r="AK257" s="64"/>
      <c r="AL257" s="64"/>
      <c r="AM257" s="64"/>
      <c r="AN257" s="64"/>
      <c r="AO257" s="64"/>
      <c r="AP257" s="64"/>
      <c r="AQ257" s="64"/>
      <c r="AR257" s="64"/>
      <c r="AS257" s="64"/>
      <c r="AT257" s="64"/>
      <c r="AU257" s="64"/>
      <c r="AV257" s="64"/>
      <c r="AW257" s="64"/>
      <c r="AX257" s="64"/>
      <c r="AY257" s="64"/>
      <c r="AZ257" s="64"/>
      <c r="BA257" s="64"/>
      <c r="BB257" s="64"/>
      <c r="BC257" s="64"/>
      <c r="BD257" s="64"/>
      <c r="BE257" s="64"/>
      <c r="BF257" s="64"/>
      <c r="BG257" s="64"/>
      <c r="BH257" s="64"/>
      <c r="BI257" s="64"/>
      <c r="BJ257" s="64"/>
      <c r="BK257" s="64"/>
      <c r="BL257" s="64"/>
      <c r="BM257" s="64"/>
      <c r="BN257" s="64"/>
      <c r="BO257" s="64"/>
      <c r="BP257" s="64"/>
      <c r="BQ257" s="64"/>
      <c r="BR257" s="64"/>
      <c r="BS257" s="64"/>
      <c r="BT257" s="64"/>
      <c r="BU257" s="64"/>
      <c r="BV257" s="64"/>
      <c r="BW257" s="64"/>
      <c r="BX257" s="64"/>
      <c r="BY257" s="64"/>
      <c r="BZ257" s="64"/>
      <c r="CA257" s="64"/>
      <c r="CB257" s="64"/>
      <c r="CC257" s="64"/>
      <c r="CD257" s="64"/>
      <c r="CE257" s="64"/>
      <c r="CF257" s="64"/>
      <c r="CG257" s="64"/>
      <c r="CH257" s="64"/>
      <c r="CI257" s="65"/>
    </row>
    <row r="258" spans="2:87" s="66" customFormat="1" ht="65.25" customHeight="1" x14ac:dyDescent="0.25">
      <c r="B258" s="166">
        <v>14</v>
      </c>
      <c r="C258" s="165" t="s">
        <v>574</v>
      </c>
      <c r="D258" s="52"/>
      <c r="E258" s="52"/>
      <c r="F258" s="52">
        <v>1</v>
      </c>
      <c r="G258" s="52">
        <v>1</v>
      </c>
      <c r="H258" s="165"/>
      <c r="I258" s="52" t="s">
        <v>983</v>
      </c>
      <c r="J258" s="60">
        <f t="shared" si="73"/>
        <v>2400</v>
      </c>
      <c r="K258" s="60">
        <v>2400</v>
      </c>
      <c r="L258" s="71"/>
      <c r="M258" s="71"/>
      <c r="N258" s="71"/>
      <c r="O258" s="71"/>
      <c r="P258" s="71"/>
      <c r="Q258" s="71"/>
      <c r="R258" s="71"/>
      <c r="S258" s="71"/>
      <c r="T258" s="71"/>
      <c r="U258" s="71"/>
      <c r="V258" s="71"/>
      <c r="W258" s="63">
        <f t="shared" si="69"/>
        <v>0</v>
      </c>
      <c r="X258" s="63">
        <f t="shared" si="70"/>
        <v>0</v>
      </c>
      <c r="Y258" s="60">
        <v>2400</v>
      </c>
      <c r="Z258" s="101">
        <f t="shared" si="71"/>
        <v>0</v>
      </c>
      <c r="AA258" s="326">
        <v>2350</v>
      </c>
      <c r="AB258" s="63">
        <f t="shared" si="72"/>
        <v>1000</v>
      </c>
      <c r="AC258" s="63">
        <v>1000</v>
      </c>
      <c r="AD258" s="63"/>
      <c r="AE258" s="63"/>
      <c r="AF258" s="63"/>
      <c r="AH258" s="102"/>
      <c r="AI258" s="64"/>
      <c r="AJ258" s="64"/>
      <c r="AK258" s="64"/>
      <c r="AL258" s="64"/>
      <c r="AM258" s="64"/>
      <c r="AN258" s="64"/>
      <c r="AO258" s="64"/>
      <c r="AP258" s="64"/>
      <c r="AQ258" s="64"/>
      <c r="AR258" s="64"/>
      <c r="AS258" s="64"/>
      <c r="AT258" s="64"/>
      <c r="AU258" s="64"/>
      <c r="AV258" s="64"/>
      <c r="AW258" s="64"/>
      <c r="AX258" s="64"/>
      <c r="AY258" s="64"/>
      <c r="AZ258" s="64"/>
      <c r="BA258" s="64"/>
      <c r="BB258" s="64"/>
      <c r="BC258" s="64"/>
      <c r="BD258" s="64"/>
      <c r="BE258" s="64"/>
      <c r="BF258" s="64"/>
      <c r="BG258" s="64"/>
      <c r="BH258" s="64"/>
      <c r="BI258" s="64"/>
      <c r="BJ258" s="64"/>
      <c r="BK258" s="64"/>
      <c r="BL258" s="64"/>
      <c r="BM258" s="64"/>
      <c r="BN258" s="64"/>
      <c r="BO258" s="64"/>
      <c r="BP258" s="64"/>
      <c r="BQ258" s="64"/>
      <c r="BR258" s="64"/>
      <c r="BS258" s="64"/>
      <c r="BT258" s="64"/>
      <c r="BU258" s="64"/>
      <c r="BV258" s="64"/>
      <c r="BW258" s="64"/>
      <c r="BX258" s="64"/>
      <c r="BY258" s="64"/>
      <c r="BZ258" s="64"/>
      <c r="CA258" s="64"/>
      <c r="CB258" s="64"/>
      <c r="CC258" s="64"/>
      <c r="CD258" s="64"/>
      <c r="CE258" s="64"/>
      <c r="CF258" s="64"/>
      <c r="CG258" s="64"/>
      <c r="CH258" s="64"/>
      <c r="CI258" s="65"/>
    </row>
    <row r="259" spans="2:87" s="291" customFormat="1" ht="50.25" customHeight="1" x14ac:dyDescent="0.25">
      <c r="B259" s="314">
        <v>8</v>
      </c>
      <c r="C259" s="313" t="s">
        <v>550</v>
      </c>
      <c r="D259" s="285"/>
      <c r="E259" s="285"/>
      <c r="F259" s="285">
        <v>1</v>
      </c>
      <c r="G259" s="285"/>
      <c r="H259" s="313"/>
      <c r="I259" s="305"/>
      <c r="J259" s="294">
        <v>2400</v>
      </c>
      <c r="K259" s="294">
        <v>2400</v>
      </c>
      <c r="L259" s="311"/>
      <c r="M259" s="311"/>
      <c r="N259" s="311"/>
      <c r="O259" s="311"/>
      <c r="P259" s="311"/>
      <c r="Q259" s="311"/>
      <c r="R259" s="311"/>
      <c r="S259" s="311"/>
      <c r="T259" s="311"/>
      <c r="U259" s="311"/>
      <c r="V259" s="311"/>
      <c r="W259" s="287">
        <f t="shared" ref="W259:W273" si="74">X259</f>
        <v>0</v>
      </c>
      <c r="X259" s="287">
        <f t="shared" ref="X259:X273" si="75">Z259</f>
        <v>0</v>
      </c>
      <c r="Y259" s="294">
        <v>2400</v>
      </c>
      <c r="Z259" s="286">
        <f t="shared" ref="Z259:Z273" si="76">L259+R259</f>
        <v>0</v>
      </c>
      <c r="AA259" s="287"/>
      <c r="AB259" s="287">
        <f t="shared" ref="AB259:AB273" si="77">AC259+AD259</f>
        <v>1000</v>
      </c>
      <c r="AC259" s="287"/>
      <c r="AD259" s="287">
        <v>1000</v>
      </c>
      <c r="AE259" s="287"/>
      <c r="AF259" s="287"/>
      <c r="AH259" s="288"/>
      <c r="AI259" s="289"/>
      <c r="AJ259" s="289"/>
      <c r="AK259" s="289"/>
      <c r="AL259" s="289"/>
      <c r="AM259" s="289"/>
      <c r="AN259" s="289"/>
      <c r="AO259" s="289"/>
      <c r="AP259" s="289"/>
      <c r="AQ259" s="289"/>
      <c r="AR259" s="289"/>
      <c r="AS259" s="289"/>
      <c r="AT259" s="289"/>
      <c r="AU259" s="289"/>
      <c r="AV259" s="289"/>
      <c r="AW259" s="289"/>
      <c r="AX259" s="289"/>
      <c r="AY259" s="289"/>
      <c r="AZ259" s="289"/>
      <c r="BA259" s="289"/>
      <c r="BB259" s="289"/>
      <c r="BC259" s="289"/>
      <c r="BD259" s="289"/>
      <c r="BE259" s="289"/>
      <c r="BF259" s="289"/>
      <c r="BG259" s="289"/>
      <c r="BH259" s="289"/>
      <c r="BI259" s="289"/>
      <c r="BJ259" s="289"/>
      <c r="BK259" s="289"/>
      <c r="BL259" s="289"/>
      <c r="BM259" s="289"/>
      <c r="BN259" s="289"/>
      <c r="BO259" s="289"/>
      <c r="BP259" s="289"/>
      <c r="BQ259" s="289"/>
      <c r="BR259" s="289"/>
      <c r="BS259" s="289"/>
      <c r="BT259" s="289"/>
      <c r="BU259" s="289"/>
      <c r="BV259" s="289"/>
      <c r="BW259" s="289"/>
      <c r="BX259" s="289"/>
      <c r="BY259" s="289"/>
      <c r="BZ259" s="289"/>
      <c r="CA259" s="289"/>
      <c r="CB259" s="289"/>
      <c r="CC259" s="289"/>
      <c r="CD259" s="289"/>
      <c r="CE259" s="289"/>
      <c r="CF259" s="289"/>
      <c r="CG259" s="289"/>
      <c r="CH259" s="289"/>
      <c r="CI259" s="290"/>
    </row>
    <row r="260" spans="2:87" s="291" customFormat="1" ht="37.5" customHeight="1" x14ac:dyDescent="0.25">
      <c r="B260" s="314">
        <v>11</v>
      </c>
      <c r="C260" s="310" t="s">
        <v>552</v>
      </c>
      <c r="D260" s="285"/>
      <c r="E260" s="285"/>
      <c r="F260" s="285">
        <v>1</v>
      </c>
      <c r="G260" s="285"/>
      <c r="H260" s="310"/>
      <c r="I260" s="305"/>
      <c r="J260" s="294">
        <f t="shared" ref="J260:J273" si="78">K260</f>
        <v>1700</v>
      </c>
      <c r="K260" s="294">
        <v>1700</v>
      </c>
      <c r="L260" s="311"/>
      <c r="M260" s="311"/>
      <c r="N260" s="311"/>
      <c r="O260" s="311"/>
      <c r="P260" s="311"/>
      <c r="Q260" s="311"/>
      <c r="R260" s="311"/>
      <c r="S260" s="311"/>
      <c r="T260" s="311"/>
      <c r="U260" s="311"/>
      <c r="V260" s="311"/>
      <c r="W260" s="287">
        <f t="shared" si="74"/>
        <v>0</v>
      </c>
      <c r="X260" s="287">
        <f t="shared" si="75"/>
        <v>0</v>
      </c>
      <c r="Y260" s="294">
        <v>1700</v>
      </c>
      <c r="Z260" s="286">
        <f t="shared" si="76"/>
        <v>0</v>
      </c>
      <c r="AA260" s="287"/>
      <c r="AB260" s="287">
        <f t="shared" si="77"/>
        <v>1000</v>
      </c>
      <c r="AC260" s="287"/>
      <c r="AD260" s="287">
        <v>1000</v>
      </c>
      <c r="AE260" s="287"/>
      <c r="AF260" s="287"/>
      <c r="AH260" s="288"/>
      <c r="AI260" s="289"/>
      <c r="AJ260" s="289"/>
      <c r="AK260" s="289"/>
      <c r="AL260" s="289"/>
      <c r="AM260" s="289"/>
      <c r="AN260" s="289"/>
      <c r="AO260" s="289"/>
      <c r="AP260" s="289"/>
      <c r="AQ260" s="289"/>
      <c r="AR260" s="289"/>
      <c r="AS260" s="289"/>
      <c r="AT260" s="289"/>
      <c r="AU260" s="289"/>
      <c r="AV260" s="289"/>
      <c r="AW260" s="289"/>
      <c r="AX260" s="289"/>
      <c r="AY260" s="289"/>
      <c r="AZ260" s="289"/>
      <c r="BA260" s="289"/>
      <c r="BB260" s="289"/>
      <c r="BC260" s="289"/>
      <c r="BD260" s="289"/>
      <c r="BE260" s="289"/>
      <c r="BF260" s="289"/>
      <c r="BG260" s="289"/>
      <c r="BH260" s="289"/>
      <c r="BI260" s="289"/>
      <c r="BJ260" s="289"/>
      <c r="BK260" s="289"/>
      <c r="BL260" s="289"/>
      <c r="BM260" s="289"/>
      <c r="BN260" s="289"/>
      <c r="BO260" s="289"/>
      <c r="BP260" s="289"/>
      <c r="BQ260" s="289"/>
      <c r="BR260" s="289"/>
      <c r="BS260" s="289"/>
      <c r="BT260" s="289"/>
      <c r="BU260" s="289"/>
      <c r="BV260" s="289"/>
      <c r="BW260" s="289"/>
      <c r="BX260" s="289"/>
      <c r="BY260" s="289"/>
      <c r="BZ260" s="289"/>
      <c r="CA260" s="289"/>
      <c r="CB260" s="289"/>
      <c r="CC260" s="289"/>
      <c r="CD260" s="289"/>
      <c r="CE260" s="289"/>
      <c r="CF260" s="289"/>
      <c r="CG260" s="289"/>
      <c r="CH260" s="289"/>
      <c r="CI260" s="290"/>
    </row>
    <row r="261" spans="2:87" s="291" customFormat="1" ht="36.75" customHeight="1" x14ac:dyDescent="0.25">
      <c r="B261" s="314">
        <v>20</v>
      </c>
      <c r="C261" s="310" t="s">
        <v>556</v>
      </c>
      <c r="D261" s="285"/>
      <c r="E261" s="285"/>
      <c r="F261" s="285">
        <v>1</v>
      </c>
      <c r="G261" s="285"/>
      <c r="H261" s="310"/>
      <c r="I261" s="305"/>
      <c r="J261" s="294">
        <f t="shared" si="78"/>
        <v>2400</v>
      </c>
      <c r="K261" s="294">
        <v>2400</v>
      </c>
      <c r="L261" s="311"/>
      <c r="M261" s="311"/>
      <c r="N261" s="311"/>
      <c r="O261" s="311"/>
      <c r="P261" s="311"/>
      <c r="Q261" s="311"/>
      <c r="R261" s="311"/>
      <c r="S261" s="311"/>
      <c r="T261" s="311"/>
      <c r="U261" s="311"/>
      <c r="V261" s="311"/>
      <c r="W261" s="287">
        <f t="shared" si="74"/>
        <v>0</v>
      </c>
      <c r="X261" s="287">
        <f t="shared" si="75"/>
        <v>0</v>
      </c>
      <c r="Y261" s="294">
        <v>2400</v>
      </c>
      <c r="Z261" s="286">
        <f t="shared" si="76"/>
        <v>0</v>
      </c>
      <c r="AA261" s="287"/>
      <c r="AB261" s="287">
        <f t="shared" si="77"/>
        <v>1000</v>
      </c>
      <c r="AC261" s="287"/>
      <c r="AD261" s="287">
        <v>1000</v>
      </c>
      <c r="AE261" s="287"/>
      <c r="AF261" s="287"/>
      <c r="AH261" s="288"/>
      <c r="AI261" s="289"/>
      <c r="AJ261" s="289"/>
      <c r="AK261" s="289"/>
      <c r="AL261" s="289"/>
      <c r="AM261" s="289"/>
      <c r="AN261" s="289"/>
      <c r="AO261" s="289"/>
      <c r="AP261" s="289"/>
      <c r="AQ261" s="289"/>
      <c r="AR261" s="289"/>
      <c r="AS261" s="289"/>
      <c r="AT261" s="289"/>
      <c r="AU261" s="289"/>
      <c r="AV261" s="289"/>
      <c r="AW261" s="289"/>
      <c r="AX261" s="289"/>
      <c r="AY261" s="289"/>
      <c r="AZ261" s="289"/>
      <c r="BA261" s="289"/>
      <c r="BB261" s="289"/>
      <c r="BC261" s="289"/>
      <c r="BD261" s="289"/>
      <c r="BE261" s="289"/>
      <c r="BF261" s="289"/>
      <c r="BG261" s="289"/>
      <c r="BH261" s="289"/>
      <c r="BI261" s="289"/>
      <c r="BJ261" s="289"/>
      <c r="BK261" s="289"/>
      <c r="BL261" s="289"/>
      <c r="BM261" s="289"/>
      <c r="BN261" s="289"/>
      <c r="BO261" s="289"/>
      <c r="BP261" s="289"/>
      <c r="BQ261" s="289"/>
      <c r="BR261" s="289"/>
      <c r="BS261" s="289"/>
      <c r="BT261" s="289"/>
      <c r="BU261" s="289"/>
      <c r="BV261" s="289"/>
      <c r="BW261" s="289"/>
      <c r="BX261" s="289"/>
      <c r="BY261" s="289"/>
      <c r="BZ261" s="289"/>
      <c r="CA261" s="289"/>
      <c r="CB261" s="289"/>
      <c r="CC261" s="289"/>
      <c r="CD261" s="289"/>
      <c r="CE261" s="289"/>
      <c r="CF261" s="289"/>
      <c r="CG261" s="289"/>
      <c r="CH261" s="289"/>
      <c r="CI261" s="290"/>
    </row>
    <row r="262" spans="2:87" s="291" customFormat="1" ht="36.75" customHeight="1" x14ac:dyDescent="0.25">
      <c r="B262" s="314">
        <v>22</v>
      </c>
      <c r="C262" s="310" t="s">
        <v>558</v>
      </c>
      <c r="D262" s="285"/>
      <c r="E262" s="285"/>
      <c r="F262" s="285">
        <v>1</v>
      </c>
      <c r="G262" s="285"/>
      <c r="H262" s="310"/>
      <c r="I262" s="305"/>
      <c r="J262" s="294">
        <f t="shared" si="78"/>
        <v>1600</v>
      </c>
      <c r="K262" s="294">
        <v>1600</v>
      </c>
      <c r="L262" s="311"/>
      <c r="M262" s="311"/>
      <c r="N262" s="311"/>
      <c r="O262" s="311"/>
      <c r="P262" s="311"/>
      <c r="Q262" s="311"/>
      <c r="R262" s="311"/>
      <c r="S262" s="311"/>
      <c r="T262" s="311"/>
      <c r="U262" s="311"/>
      <c r="V262" s="311"/>
      <c r="W262" s="287">
        <f t="shared" si="74"/>
        <v>0</v>
      </c>
      <c r="X262" s="287">
        <f t="shared" si="75"/>
        <v>0</v>
      </c>
      <c r="Y262" s="294">
        <v>1600</v>
      </c>
      <c r="Z262" s="286">
        <f t="shared" si="76"/>
        <v>0</v>
      </c>
      <c r="AA262" s="287"/>
      <c r="AB262" s="287">
        <f t="shared" si="77"/>
        <v>1000</v>
      </c>
      <c r="AC262" s="287"/>
      <c r="AD262" s="287">
        <v>1000</v>
      </c>
      <c r="AE262" s="287"/>
      <c r="AF262" s="287"/>
      <c r="AH262" s="288"/>
      <c r="AI262" s="289"/>
      <c r="AJ262" s="289"/>
      <c r="AK262" s="289"/>
      <c r="AL262" s="289"/>
      <c r="AM262" s="289"/>
      <c r="AN262" s="289"/>
      <c r="AO262" s="289"/>
      <c r="AP262" s="289"/>
      <c r="AQ262" s="289"/>
      <c r="AR262" s="289"/>
      <c r="AS262" s="289"/>
      <c r="AT262" s="289"/>
      <c r="AU262" s="289"/>
      <c r="AV262" s="289"/>
      <c r="AW262" s="289"/>
      <c r="AX262" s="289"/>
      <c r="AY262" s="289"/>
      <c r="AZ262" s="289"/>
      <c r="BA262" s="289"/>
      <c r="BB262" s="289"/>
      <c r="BC262" s="289"/>
      <c r="BD262" s="289"/>
      <c r="BE262" s="289"/>
      <c r="BF262" s="289"/>
      <c r="BG262" s="289"/>
      <c r="BH262" s="289"/>
      <c r="BI262" s="289"/>
      <c r="BJ262" s="289"/>
      <c r="BK262" s="289"/>
      <c r="BL262" s="289"/>
      <c r="BM262" s="289"/>
      <c r="BN262" s="289"/>
      <c r="BO262" s="289"/>
      <c r="BP262" s="289"/>
      <c r="BQ262" s="289"/>
      <c r="BR262" s="289"/>
      <c r="BS262" s="289"/>
      <c r="BT262" s="289"/>
      <c r="BU262" s="289"/>
      <c r="BV262" s="289"/>
      <c r="BW262" s="289"/>
      <c r="BX262" s="289"/>
      <c r="BY262" s="289"/>
      <c r="BZ262" s="289"/>
      <c r="CA262" s="289"/>
      <c r="CB262" s="289"/>
      <c r="CC262" s="289"/>
      <c r="CD262" s="289"/>
      <c r="CE262" s="289"/>
      <c r="CF262" s="289"/>
      <c r="CG262" s="289"/>
      <c r="CH262" s="289"/>
      <c r="CI262" s="290"/>
    </row>
    <row r="263" spans="2:87" s="291" customFormat="1" ht="29.25" customHeight="1" x14ac:dyDescent="0.25">
      <c r="B263" s="314">
        <v>23</v>
      </c>
      <c r="C263" s="310" t="s">
        <v>559</v>
      </c>
      <c r="D263" s="285"/>
      <c r="E263" s="285"/>
      <c r="F263" s="285">
        <v>1</v>
      </c>
      <c r="G263" s="285"/>
      <c r="H263" s="310"/>
      <c r="I263" s="305"/>
      <c r="J263" s="294">
        <f t="shared" si="78"/>
        <v>3000</v>
      </c>
      <c r="K263" s="294">
        <v>3000</v>
      </c>
      <c r="L263" s="311"/>
      <c r="M263" s="311"/>
      <c r="N263" s="311"/>
      <c r="O263" s="311"/>
      <c r="P263" s="311"/>
      <c r="Q263" s="311"/>
      <c r="R263" s="311"/>
      <c r="S263" s="311"/>
      <c r="T263" s="311"/>
      <c r="U263" s="311"/>
      <c r="V263" s="311"/>
      <c r="W263" s="287">
        <f t="shared" si="74"/>
        <v>0</v>
      </c>
      <c r="X263" s="287">
        <f t="shared" si="75"/>
        <v>0</v>
      </c>
      <c r="Y263" s="294">
        <v>3000</v>
      </c>
      <c r="Z263" s="286">
        <f t="shared" si="76"/>
        <v>0</v>
      </c>
      <c r="AA263" s="287"/>
      <c r="AB263" s="287">
        <f t="shared" si="77"/>
        <v>1000</v>
      </c>
      <c r="AC263" s="287"/>
      <c r="AD263" s="287">
        <v>1000</v>
      </c>
      <c r="AE263" s="287"/>
      <c r="AF263" s="287"/>
      <c r="AH263" s="288"/>
      <c r="AI263" s="289"/>
      <c r="AJ263" s="289"/>
      <c r="AK263" s="289"/>
      <c r="AL263" s="289"/>
      <c r="AM263" s="289"/>
      <c r="AN263" s="289"/>
      <c r="AO263" s="289"/>
      <c r="AP263" s="289"/>
      <c r="AQ263" s="289"/>
      <c r="AR263" s="289"/>
      <c r="AS263" s="289"/>
      <c r="AT263" s="289"/>
      <c r="AU263" s="289"/>
      <c r="AV263" s="289"/>
      <c r="AW263" s="289"/>
      <c r="AX263" s="289"/>
      <c r="AY263" s="289"/>
      <c r="AZ263" s="289"/>
      <c r="BA263" s="289"/>
      <c r="BB263" s="289"/>
      <c r="BC263" s="289"/>
      <c r="BD263" s="289"/>
      <c r="BE263" s="289"/>
      <c r="BF263" s="289"/>
      <c r="BG263" s="289"/>
      <c r="BH263" s="289"/>
      <c r="BI263" s="289"/>
      <c r="BJ263" s="289"/>
      <c r="BK263" s="289"/>
      <c r="BL263" s="289"/>
      <c r="BM263" s="289"/>
      <c r="BN263" s="289"/>
      <c r="BO263" s="289"/>
      <c r="BP263" s="289"/>
      <c r="BQ263" s="289"/>
      <c r="BR263" s="289"/>
      <c r="BS263" s="289"/>
      <c r="BT263" s="289"/>
      <c r="BU263" s="289"/>
      <c r="BV263" s="289"/>
      <c r="BW263" s="289"/>
      <c r="BX263" s="289"/>
      <c r="BY263" s="289"/>
      <c r="BZ263" s="289"/>
      <c r="CA263" s="289"/>
      <c r="CB263" s="289"/>
      <c r="CC263" s="289"/>
      <c r="CD263" s="289"/>
      <c r="CE263" s="289"/>
      <c r="CF263" s="289"/>
      <c r="CG263" s="289"/>
      <c r="CH263" s="289"/>
      <c r="CI263" s="290"/>
    </row>
    <row r="264" spans="2:87" s="291" customFormat="1" ht="54.75" customHeight="1" x14ac:dyDescent="0.25">
      <c r="B264" s="314">
        <v>24</v>
      </c>
      <c r="C264" s="315" t="s">
        <v>560</v>
      </c>
      <c r="D264" s="285"/>
      <c r="E264" s="285"/>
      <c r="F264" s="285">
        <v>1</v>
      </c>
      <c r="G264" s="285"/>
      <c r="H264" s="315"/>
      <c r="I264" s="305"/>
      <c r="J264" s="294">
        <f t="shared" si="78"/>
        <v>1800</v>
      </c>
      <c r="K264" s="294">
        <v>1800</v>
      </c>
      <c r="L264" s="311"/>
      <c r="M264" s="311"/>
      <c r="N264" s="311"/>
      <c r="O264" s="311"/>
      <c r="P264" s="311"/>
      <c r="Q264" s="311"/>
      <c r="R264" s="311"/>
      <c r="S264" s="311"/>
      <c r="T264" s="311"/>
      <c r="U264" s="311"/>
      <c r="V264" s="311"/>
      <c r="W264" s="287">
        <f t="shared" si="74"/>
        <v>0</v>
      </c>
      <c r="X264" s="287">
        <f t="shared" si="75"/>
        <v>0</v>
      </c>
      <c r="Y264" s="294">
        <v>1800</v>
      </c>
      <c r="Z264" s="286">
        <f t="shared" si="76"/>
        <v>0</v>
      </c>
      <c r="AA264" s="287"/>
      <c r="AB264" s="287">
        <f t="shared" si="77"/>
        <v>1000</v>
      </c>
      <c r="AC264" s="287"/>
      <c r="AD264" s="287">
        <v>1000</v>
      </c>
      <c r="AE264" s="287"/>
      <c r="AF264" s="287"/>
      <c r="AH264" s="288"/>
      <c r="AI264" s="289"/>
      <c r="AJ264" s="289"/>
      <c r="AK264" s="289"/>
      <c r="AL264" s="289"/>
      <c r="AM264" s="289"/>
      <c r="AN264" s="289"/>
      <c r="AO264" s="289"/>
      <c r="AP264" s="289"/>
      <c r="AQ264" s="289"/>
      <c r="AR264" s="289"/>
      <c r="AS264" s="289"/>
      <c r="AT264" s="289"/>
      <c r="AU264" s="289"/>
      <c r="AV264" s="289"/>
      <c r="AW264" s="289"/>
      <c r="AX264" s="289"/>
      <c r="AY264" s="289"/>
      <c r="AZ264" s="289"/>
      <c r="BA264" s="289"/>
      <c r="BB264" s="289"/>
      <c r="BC264" s="289"/>
      <c r="BD264" s="289"/>
      <c r="BE264" s="289"/>
      <c r="BF264" s="289"/>
      <c r="BG264" s="289"/>
      <c r="BH264" s="289"/>
      <c r="BI264" s="289"/>
      <c r="BJ264" s="289"/>
      <c r="BK264" s="289"/>
      <c r="BL264" s="289"/>
      <c r="BM264" s="289"/>
      <c r="BN264" s="289"/>
      <c r="BO264" s="289"/>
      <c r="BP264" s="289"/>
      <c r="BQ264" s="289"/>
      <c r="BR264" s="289"/>
      <c r="BS264" s="289"/>
      <c r="BT264" s="289"/>
      <c r="BU264" s="289"/>
      <c r="BV264" s="289"/>
      <c r="BW264" s="289"/>
      <c r="BX264" s="289"/>
      <c r="BY264" s="289"/>
      <c r="BZ264" s="289"/>
      <c r="CA264" s="289"/>
      <c r="CB264" s="289"/>
      <c r="CC264" s="289"/>
      <c r="CD264" s="289"/>
      <c r="CE264" s="289"/>
      <c r="CF264" s="289"/>
      <c r="CG264" s="289"/>
      <c r="CH264" s="289"/>
      <c r="CI264" s="290"/>
    </row>
    <row r="265" spans="2:87" s="291" customFormat="1" ht="32.25" customHeight="1" x14ac:dyDescent="0.25">
      <c r="B265" s="314">
        <v>32</v>
      </c>
      <c r="C265" s="316" t="s">
        <v>564</v>
      </c>
      <c r="D265" s="285"/>
      <c r="E265" s="285"/>
      <c r="F265" s="285" t="s">
        <v>194</v>
      </c>
      <c r="G265" s="285"/>
      <c r="H265" s="316"/>
      <c r="I265" s="305"/>
      <c r="J265" s="294">
        <f t="shared" si="78"/>
        <v>800</v>
      </c>
      <c r="K265" s="294">
        <v>800</v>
      </c>
      <c r="L265" s="311"/>
      <c r="M265" s="311"/>
      <c r="N265" s="311"/>
      <c r="O265" s="311"/>
      <c r="P265" s="311"/>
      <c r="Q265" s="311"/>
      <c r="R265" s="311"/>
      <c r="S265" s="311"/>
      <c r="T265" s="311"/>
      <c r="U265" s="311"/>
      <c r="V265" s="311"/>
      <c r="W265" s="287">
        <f t="shared" si="74"/>
        <v>0</v>
      </c>
      <c r="X265" s="287">
        <f t="shared" si="75"/>
        <v>0</v>
      </c>
      <c r="Y265" s="294">
        <v>800</v>
      </c>
      <c r="Z265" s="286">
        <f t="shared" si="76"/>
        <v>0</v>
      </c>
      <c r="AA265" s="287"/>
      <c r="AB265" s="287">
        <f t="shared" si="77"/>
        <v>800</v>
      </c>
      <c r="AC265" s="287"/>
      <c r="AD265" s="287">
        <v>800</v>
      </c>
      <c r="AE265" s="287"/>
      <c r="AF265" s="287"/>
      <c r="AH265" s="288"/>
      <c r="AI265" s="289"/>
      <c r="AJ265" s="289"/>
      <c r="AK265" s="289"/>
      <c r="AL265" s="289"/>
      <c r="AM265" s="289"/>
      <c r="AN265" s="289"/>
      <c r="AO265" s="289"/>
      <c r="AP265" s="289"/>
      <c r="AQ265" s="289"/>
      <c r="AR265" s="289"/>
      <c r="AS265" s="289"/>
      <c r="AT265" s="289"/>
      <c r="AU265" s="289"/>
      <c r="AV265" s="289"/>
      <c r="AW265" s="289"/>
      <c r="AX265" s="289"/>
      <c r="AY265" s="289"/>
      <c r="AZ265" s="289"/>
      <c r="BA265" s="289"/>
      <c r="BB265" s="289"/>
      <c r="BC265" s="289"/>
      <c r="BD265" s="289"/>
      <c r="BE265" s="289"/>
      <c r="BF265" s="289"/>
      <c r="BG265" s="289"/>
      <c r="BH265" s="289"/>
      <c r="BI265" s="289"/>
      <c r="BJ265" s="289"/>
      <c r="BK265" s="289"/>
      <c r="BL265" s="289"/>
      <c r="BM265" s="289"/>
      <c r="BN265" s="289"/>
      <c r="BO265" s="289"/>
      <c r="BP265" s="289"/>
      <c r="BQ265" s="289"/>
      <c r="BR265" s="289"/>
      <c r="BS265" s="289"/>
      <c r="BT265" s="289"/>
      <c r="BU265" s="289"/>
      <c r="BV265" s="289"/>
      <c r="BW265" s="289"/>
      <c r="BX265" s="289"/>
      <c r="BY265" s="289"/>
      <c r="BZ265" s="289"/>
      <c r="CA265" s="289"/>
      <c r="CB265" s="289"/>
      <c r="CC265" s="289"/>
      <c r="CD265" s="289"/>
      <c r="CE265" s="289"/>
      <c r="CF265" s="289"/>
      <c r="CG265" s="289"/>
      <c r="CH265" s="289"/>
      <c r="CI265" s="290"/>
    </row>
    <row r="266" spans="2:87" s="291" customFormat="1" ht="41.25" customHeight="1" x14ac:dyDescent="0.25">
      <c r="B266" s="314">
        <v>33</v>
      </c>
      <c r="C266" s="316" t="s">
        <v>565</v>
      </c>
      <c r="D266" s="285"/>
      <c r="E266" s="285"/>
      <c r="F266" s="285" t="s">
        <v>194</v>
      </c>
      <c r="G266" s="285"/>
      <c r="H266" s="316"/>
      <c r="I266" s="305"/>
      <c r="J266" s="294">
        <f t="shared" si="78"/>
        <v>2400</v>
      </c>
      <c r="K266" s="294">
        <v>2400</v>
      </c>
      <c r="L266" s="311"/>
      <c r="M266" s="311"/>
      <c r="N266" s="311"/>
      <c r="O266" s="311"/>
      <c r="P266" s="311"/>
      <c r="Q266" s="311"/>
      <c r="R266" s="311"/>
      <c r="S266" s="311"/>
      <c r="T266" s="311"/>
      <c r="U266" s="311"/>
      <c r="V266" s="311"/>
      <c r="W266" s="287">
        <f t="shared" si="74"/>
        <v>0</v>
      </c>
      <c r="X266" s="287">
        <f t="shared" si="75"/>
        <v>0</v>
      </c>
      <c r="Y266" s="294">
        <v>2400</v>
      </c>
      <c r="Z266" s="286">
        <f t="shared" si="76"/>
        <v>0</v>
      </c>
      <c r="AA266" s="287"/>
      <c r="AB266" s="287">
        <f t="shared" si="77"/>
        <v>1000</v>
      </c>
      <c r="AC266" s="287"/>
      <c r="AD266" s="287">
        <v>1000</v>
      </c>
      <c r="AE266" s="287"/>
      <c r="AF266" s="287"/>
      <c r="AH266" s="288"/>
      <c r="AI266" s="289"/>
      <c r="AJ266" s="289"/>
      <c r="AK266" s="289"/>
      <c r="AL266" s="289"/>
      <c r="AM266" s="289"/>
      <c r="AN266" s="289"/>
      <c r="AO266" s="289"/>
      <c r="AP266" s="289"/>
      <c r="AQ266" s="289"/>
      <c r="AR266" s="289"/>
      <c r="AS266" s="289"/>
      <c r="AT266" s="289"/>
      <c r="AU266" s="289"/>
      <c r="AV266" s="289"/>
      <c r="AW266" s="289"/>
      <c r="AX266" s="289"/>
      <c r="AY266" s="289"/>
      <c r="AZ266" s="289"/>
      <c r="BA266" s="289"/>
      <c r="BB266" s="289"/>
      <c r="BC266" s="289"/>
      <c r="BD266" s="289"/>
      <c r="BE266" s="289"/>
      <c r="BF266" s="289"/>
      <c r="BG266" s="289"/>
      <c r="BH266" s="289"/>
      <c r="BI266" s="289"/>
      <c r="BJ266" s="289"/>
      <c r="BK266" s="289"/>
      <c r="BL266" s="289"/>
      <c r="BM266" s="289"/>
      <c r="BN266" s="289"/>
      <c r="BO266" s="289"/>
      <c r="BP266" s="289"/>
      <c r="BQ266" s="289"/>
      <c r="BR266" s="289"/>
      <c r="BS266" s="289"/>
      <c r="BT266" s="289"/>
      <c r="BU266" s="289"/>
      <c r="BV266" s="289"/>
      <c r="BW266" s="289"/>
      <c r="BX266" s="289"/>
      <c r="BY266" s="289"/>
      <c r="BZ266" s="289"/>
      <c r="CA266" s="289"/>
      <c r="CB266" s="289"/>
      <c r="CC266" s="289"/>
      <c r="CD266" s="289"/>
      <c r="CE266" s="289"/>
      <c r="CF266" s="289"/>
      <c r="CG266" s="289"/>
      <c r="CH266" s="289"/>
      <c r="CI266" s="290"/>
    </row>
    <row r="267" spans="2:87" s="291" customFormat="1" ht="59.25" customHeight="1" x14ac:dyDescent="0.25">
      <c r="B267" s="314">
        <v>35</v>
      </c>
      <c r="C267" s="316" t="s">
        <v>566</v>
      </c>
      <c r="D267" s="285"/>
      <c r="E267" s="285"/>
      <c r="F267" s="285" t="s">
        <v>194</v>
      </c>
      <c r="G267" s="285"/>
      <c r="H267" s="316"/>
      <c r="I267" s="305"/>
      <c r="J267" s="294">
        <f t="shared" si="78"/>
        <v>3200</v>
      </c>
      <c r="K267" s="294">
        <v>3200</v>
      </c>
      <c r="L267" s="311"/>
      <c r="M267" s="311"/>
      <c r="N267" s="311"/>
      <c r="O267" s="311"/>
      <c r="P267" s="311"/>
      <c r="Q267" s="311"/>
      <c r="R267" s="311"/>
      <c r="S267" s="311"/>
      <c r="T267" s="311"/>
      <c r="U267" s="311"/>
      <c r="V267" s="311"/>
      <c r="W267" s="287">
        <f t="shared" si="74"/>
        <v>0</v>
      </c>
      <c r="X267" s="287">
        <f t="shared" si="75"/>
        <v>0</v>
      </c>
      <c r="Y267" s="294">
        <v>3200</v>
      </c>
      <c r="Z267" s="286">
        <f t="shared" si="76"/>
        <v>0</v>
      </c>
      <c r="AA267" s="287"/>
      <c r="AB267" s="287">
        <f t="shared" si="77"/>
        <v>1000</v>
      </c>
      <c r="AC267" s="287"/>
      <c r="AD267" s="287">
        <v>1000</v>
      </c>
      <c r="AE267" s="287"/>
      <c r="AF267" s="287"/>
      <c r="AH267" s="288"/>
      <c r="AI267" s="289"/>
      <c r="AJ267" s="289"/>
      <c r="AK267" s="289"/>
      <c r="AL267" s="289"/>
      <c r="AM267" s="289"/>
      <c r="AN267" s="289"/>
      <c r="AO267" s="289"/>
      <c r="AP267" s="289"/>
      <c r="AQ267" s="289"/>
      <c r="AR267" s="289"/>
      <c r="AS267" s="289"/>
      <c r="AT267" s="289"/>
      <c r="AU267" s="289"/>
      <c r="AV267" s="289"/>
      <c r="AW267" s="289"/>
      <c r="AX267" s="289"/>
      <c r="AY267" s="289"/>
      <c r="AZ267" s="289"/>
      <c r="BA267" s="289"/>
      <c r="BB267" s="289"/>
      <c r="BC267" s="289"/>
      <c r="BD267" s="289"/>
      <c r="BE267" s="289"/>
      <c r="BF267" s="289"/>
      <c r="BG267" s="289"/>
      <c r="BH267" s="289"/>
      <c r="BI267" s="289"/>
      <c r="BJ267" s="289"/>
      <c r="BK267" s="289"/>
      <c r="BL267" s="289"/>
      <c r="BM267" s="289"/>
      <c r="BN267" s="289"/>
      <c r="BO267" s="289"/>
      <c r="BP267" s="289"/>
      <c r="BQ267" s="289"/>
      <c r="BR267" s="289"/>
      <c r="BS267" s="289"/>
      <c r="BT267" s="289"/>
      <c r="BU267" s="289"/>
      <c r="BV267" s="289"/>
      <c r="BW267" s="289"/>
      <c r="BX267" s="289"/>
      <c r="BY267" s="289"/>
      <c r="BZ267" s="289"/>
      <c r="CA267" s="289"/>
      <c r="CB267" s="289"/>
      <c r="CC267" s="289"/>
      <c r="CD267" s="289"/>
      <c r="CE267" s="289"/>
      <c r="CF267" s="289"/>
      <c r="CG267" s="289"/>
      <c r="CH267" s="289"/>
      <c r="CI267" s="290"/>
    </row>
    <row r="268" spans="2:87" s="291" customFormat="1" ht="49.5" customHeight="1" x14ac:dyDescent="0.25">
      <c r="B268" s="314">
        <v>36</v>
      </c>
      <c r="C268" s="316" t="s">
        <v>567</v>
      </c>
      <c r="D268" s="285"/>
      <c r="E268" s="285"/>
      <c r="F268" s="285" t="s">
        <v>194</v>
      </c>
      <c r="G268" s="285"/>
      <c r="H268" s="316"/>
      <c r="I268" s="305"/>
      <c r="J268" s="294">
        <f t="shared" si="78"/>
        <v>2400</v>
      </c>
      <c r="K268" s="294">
        <v>2400</v>
      </c>
      <c r="L268" s="311"/>
      <c r="M268" s="311"/>
      <c r="N268" s="311"/>
      <c r="O268" s="311"/>
      <c r="P268" s="311"/>
      <c r="Q268" s="311"/>
      <c r="R268" s="311"/>
      <c r="S268" s="311"/>
      <c r="T268" s="311"/>
      <c r="U268" s="311"/>
      <c r="V268" s="311"/>
      <c r="W268" s="287">
        <f t="shared" si="74"/>
        <v>0</v>
      </c>
      <c r="X268" s="287">
        <f t="shared" si="75"/>
        <v>0</v>
      </c>
      <c r="Y268" s="294">
        <v>2400</v>
      </c>
      <c r="Z268" s="286">
        <f t="shared" si="76"/>
        <v>0</v>
      </c>
      <c r="AA268" s="287"/>
      <c r="AB268" s="287">
        <f t="shared" si="77"/>
        <v>1000</v>
      </c>
      <c r="AC268" s="287"/>
      <c r="AD268" s="287">
        <v>1000</v>
      </c>
      <c r="AE268" s="287"/>
      <c r="AF268" s="287"/>
      <c r="AH268" s="288"/>
      <c r="AI268" s="289"/>
      <c r="AJ268" s="289"/>
      <c r="AK268" s="289"/>
      <c r="AL268" s="289"/>
      <c r="AM268" s="289"/>
      <c r="AN268" s="289"/>
      <c r="AO268" s="289"/>
      <c r="AP268" s="289"/>
      <c r="AQ268" s="289"/>
      <c r="AR268" s="289"/>
      <c r="AS268" s="289"/>
      <c r="AT268" s="289"/>
      <c r="AU268" s="289"/>
      <c r="AV268" s="289"/>
      <c r="AW268" s="289"/>
      <c r="AX268" s="289"/>
      <c r="AY268" s="289"/>
      <c r="AZ268" s="289"/>
      <c r="BA268" s="289"/>
      <c r="BB268" s="289"/>
      <c r="BC268" s="289"/>
      <c r="BD268" s="289"/>
      <c r="BE268" s="289"/>
      <c r="BF268" s="289"/>
      <c r="BG268" s="289"/>
      <c r="BH268" s="289"/>
      <c r="BI268" s="289"/>
      <c r="BJ268" s="289"/>
      <c r="BK268" s="289"/>
      <c r="BL268" s="289"/>
      <c r="BM268" s="289"/>
      <c r="BN268" s="289"/>
      <c r="BO268" s="289"/>
      <c r="BP268" s="289"/>
      <c r="BQ268" s="289"/>
      <c r="BR268" s="289"/>
      <c r="BS268" s="289"/>
      <c r="BT268" s="289"/>
      <c r="BU268" s="289"/>
      <c r="BV268" s="289"/>
      <c r="BW268" s="289"/>
      <c r="BX268" s="289"/>
      <c r="BY268" s="289"/>
      <c r="BZ268" s="289"/>
      <c r="CA268" s="289"/>
      <c r="CB268" s="289"/>
      <c r="CC268" s="289"/>
      <c r="CD268" s="289"/>
      <c r="CE268" s="289"/>
      <c r="CF268" s="289"/>
      <c r="CG268" s="289"/>
      <c r="CH268" s="289"/>
      <c r="CI268" s="290"/>
    </row>
    <row r="269" spans="2:87" s="291" customFormat="1" ht="56.25" customHeight="1" x14ac:dyDescent="0.25">
      <c r="B269" s="314">
        <v>37</v>
      </c>
      <c r="C269" s="316" t="s">
        <v>568</v>
      </c>
      <c r="D269" s="285"/>
      <c r="E269" s="285"/>
      <c r="F269" s="285" t="s">
        <v>194</v>
      </c>
      <c r="G269" s="285"/>
      <c r="H269" s="316"/>
      <c r="I269" s="305"/>
      <c r="J269" s="294">
        <f t="shared" si="78"/>
        <v>1600</v>
      </c>
      <c r="K269" s="294">
        <v>1600</v>
      </c>
      <c r="L269" s="311"/>
      <c r="M269" s="311"/>
      <c r="N269" s="311"/>
      <c r="O269" s="311"/>
      <c r="P269" s="311"/>
      <c r="Q269" s="311"/>
      <c r="R269" s="311"/>
      <c r="S269" s="311"/>
      <c r="T269" s="311"/>
      <c r="U269" s="311"/>
      <c r="V269" s="311"/>
      <c r="W269" s="287">
        <f t="shared" si="74"/>
        <v>0</v>
      </c>
      <c r="X269" s="287">
        <f t="shared" si="75"/>
        <v>0</v>
      </c>
      <c r="Y269" s="294">
        <v>1600</v>
      </c>
      <c r="Z269" s="286">
        <f t="shared" si="76"/>
        <v>0</v>
      </c>
      <c r="AA269" s="287"/>
      <c r="AB269" s="287">
        <f t="shared" si="77"/>
        <v>1000</v>
      </c>
      <c r="AC269" s="287"/>
      <c r="AD269" s="287">
        <v>1000</v>
      </c>
      <c r="AE269" s="287"/>
      <c r="AF269" s="287"/>
      <c r="AH269" s="288"/>
      <c r="AI269" s="289"/>
      <c r="AJ269" s="289"/>
      <c r="AK269" s="289"/>
      <c r="AL269" s="289"/>
      <c r="AM269" s="289"/>
      <c r="AN269" s="289"/>
      <c r="AO269" s="289"/>
      <c r="AP269" s="289"/>
      <c r="AQ269" s="289"/>
      <c r="AR269" s="289"/>
      <c r="AS269" s="289"/>
      <c r="AT269" s="289"/>
      <c r="AU269" s="289"/>
      <c r="AV269" s="289"/>
      <c r="AW269" s="289"/>
      <c r="AX269" s="289"/>
      <c r="AY269" s="289"/>
      <c r="AZ269" s="289"/>
      <c r="BA269" s="289"/>
      <c r="BB269" s="289"/>
      <c r="BC269" s="289"/>
      <c r="BD269" s="289"/>
      <c r="BE269" s="289"/>
      <c r="BF269" s="289"/>
      <c r="BG269" s="289"/>
      <c r="BH269" s="289"/>
      <c r="BI269" s="289"/>
      <c r="BJ269" s="289"/>
      <c r="BK269" s="289"/>
      <c r="BL269" s="289"/>
      <c r="BM269" s="289"/>
      <c r="BN269" s="289"/>
      <c r="BO269" s="289"/>
      <c r="BP269" s="289"/>
      <c r="BQ269" s="289"/>
      <c r="BR269" s="289"/>
      <c r="BS269" s="289"/>
      <c r="BT269" s="289"/>
      <c r="BU269" s="289"/>
      <c r="BV269" s="289"/>
      <c r="BW269" s="289"/>
      <c r="BX269" s="289"/>
      <c r="BY269" s="289"/>
      <c r="BZ269" s="289"/>
      <c r="CA269" s="289"/>
      <c r="CB269" s="289"/>
      <c r="CC269" s="289"/>
      <c r="CD269" s="289"/>
      <c r="CE269" s="289"/>
      <c r="CF269" s="289"/>
      <c r="CG269" s="289"/>
      <c r="CH269" s="289"/>
      <c r="CI269" s="290"/>
    </row>
    <row r="270" spans="2:87" s="291" customFormat="1" ht="56.25" customHeight="1" x14ac:dyDescent="0.25">
      <c r="B270" s="314">
        <v>38</v>
      </c>
      <c r="C270" s="317" t="s">
        <v>569</v>
      </c>
      <c r="D270" s="285"/>
      <c r="E270" s="285"/>
      <c r="F270" s="285">
        <v>1</v>
      </c>
      <c r="G270" s="285"/>
      <c r="H270" s="317"/>
      <c r="I270" s="305"/>
      <c r="J270" s="294">
        <f t="shared" si="78"/>
        <v>2400</v>
      </c>
      <c r="K270" s="294">
        <v>2400</v>
      </c>
      <c r="L270" s="311"/>
      <c r="M270" s="311"/>
      <c r="N270" s="311"/>
      <c r="O270" s="311"/>
      <c r="P270" s="311"/>
      <c r="Q270" s="311"/>
      <c r="R270" s="311"/>
      <c r="S270" s="311"/>
      <c r="T270" s="311"/>
      <c r="U270" s="311"/>
      <c r="V270" s="311"/>
      <c r="W270" s="287">
        <f t="shared" si="74"/>
        <v>0</v>
      </c>
      <c r="X270" s="287">
        <f t="shared" si="75"/>
        <v>0</v>
      </c>
      <c r="Y270" s="294">
        <v>2400</v>
      </c>
      <c r="Z270" s="286">
        <f t="shared" si="76"/>
        <v>0</v>
      </c>
      <c r="AA270" s="287"/>
      <c r="AB270" s="287">
        <f t="shared" si="77"/>
        <v>1000</v>
      </c>
      <c r="AC270" s="287"/>
      <c r="AD270" s="287">
        <v>1000</v>
      </c>
      <c r="AE270" s="287"/>
      <c r="AF270" s="287"/>
      <c r="AH270" s="288"/>
      <c r="AI270" s="289"/>
      <c r="AJ270" s="289"/>
      <c r="AK270" s="289"/>
      <c r="AL270" s="289"/>
      <c r="AM270" s="289"/>
      <c r="AN270" s="289"/>
      <c r="AO270" s="289"/>
      <c r="AP270" s="289"/>
      <c r="AQ270" s="289"/>
      <c r="AR270" s="289"/>
      <c r="AS270" s="289"/>
      <c r="AT270" s="289"/>
      <c r="AU270" s="289"/>
      <c r="AV270" s="289"/>
      <c r="AW270" s="289"/>
      <c r="AX270" s="289"/>
      <c r="AY270" s="289"/>
      <c r="AZ270" s="289"/>
      <c r="BA270" s="289"/>
      <c r="BB270" s="289"/>
      <c r="BC270" s="289"/>
      <c r="BD270" s="289"/>
      <c r="BE270" s="289"/>
      <c r="BF270" s="289"/>
      <c r="BG270" s="289"/>
      <c r="BH270" s="289"/>
      <c r="BI270" s="289"/>
      <c r="BJ270" s="289"/>
      <c r="BK270" s="289"/>
      <c r="BL270" s="289"/>
      <c r="BM270" s="289"/>
      <c r="BN270" s="289"/>
      <c r="BO270" s="289"/>
      <c r="BP270" s="289"/>
      <c r="BQ270" s="289"/>
      <c r="BR270" s="289"/>
      <c r="BS270" s="289"/>
      <c r="BT270" s="289"/>
      <c r="BU270" s="289"/>
      <c r="BV270" s="289"/>
      <c r="BW270" s="289"/>
      <c r="BX270" s="289"/>
      <c r="BY270" s="289"/>
      <c r="BZ270" s="289"/>
      <c r="CA270" s="289"/>
      <c r="CB270" s="289"/>
      <c r="CC270" s="289"/>
      <c r="CD270" s="289"/>
      <c r="CE270" s="289"/>
      <c r="CF270" s="289"/>
      <c r="CG270" s="289"/>
      <c r="CH270" s="289"/>
      <c r="CI270" s="290"/>
    </row>
    <row r="271" spans="2:87" s="291" customFormat="1" ht="49.5" customHeight="1" x14ac:dyDescent="0.25">
      <c r="B271" s="314">
        <v>39</v>
      </c>
      <c r="C271" s="317" t="s">
        <v>570</v>
      </c>
      <c r="D271" s="285"/>
      <c r="E271" s="285"/>
      <c r="F271" s="285">
        <v>1</v>
      </c>
      <c r="G271" s="285"/>
      <c r="H271" s="317"/>
      <c r="I271" s="305"/>
      <c r="J271" s="294">
        <f t="shared" si="78"/>
        <v>2400</v>
      </c>
      <c r="K271" s="294">
        <v>2400</v>
      </c>
      <c r="L271" s="311"/>
      <c r="M271" s="311"/>
      <c r="N271" s="311"/>
      <c r="O271" s="311"/>
      <c r="P271" s="311"/>
      <c r="Q271" s="311"/>
      <c r="R271" s="311"/>
      <c r="S271" s="311"/>
      <c r="T271" s="311"/>
      <c r="U271" s="311"/>
      <c r="V271" s="311"/>
      <c r="W271" s="287">
        <f t="shared" si="74"/>
        <v>0</v>
      </c>
      <c r="X271" s="287">
        <f t="shared" si="75"/>
        <v>0</v>
      </c>
      <c r="Y271" s="294">
        <v>2400</v>
      </c>
      <c r="Z271" s="286">
        <f t="shared" si="76"/>
        <v>0</v>
      </c>
      <c r="AA271" s="287"/>
      <c r="AB271" s="287">
        <f t="shared" si="77"/>
        <v>1200</v>
      </c>
      <c r="AC271" s="287"/>
      <c r="AD271" s="287">
        <v>1200</v>
      </c>
      <c r="AE271" s="287"/>
      <c r="AF271" s="287"/>
      <c r="AH271" s="288"/>
      <c r="AI271" s="289"/>
      <c r="AJ271" s="289"/>
      <c r="AK271" s="289"/>
      <c r="AL271" s="289"/>
      <c r="AM271" s="289"/>
      <c r="AN271" s="289"/>
      <c r="AO271" s="289"/>
      <c r="AP271" s="289"/>
      <c r="AQ271" s="289"/>
      <c r="AR271" s="289"/>
      <c r="AS271" s="289"/>
      <c r="AT271" s="289"/>
      <c r="AU271" s="289"/>
      <c r="AV271" s="289"/>
      <c r="AW271" s="289"/>
      <c r="AX271" s="289"/>
      <c r="AY271" s="289"/>
      <c r="AZ271" s="289"/>
      <c r="BA271" s="289"/>
      <c r="BB271" s="289"/>
      <c r="BC271" s="289"/>
      <c r="BD271" s="289"/>
      <c r="BE271" s="289"/>
      <c r="BF271" s="289"/>
      <c r="BG271" s="289"/>
      <c r="BH271" s="289"/>
      <c r="BI271" s="289"/>
      <c r="BJ271" s="289"/>
      <c r="BK271" s="289"/>
      <c r="BL271" s="289"/>
      <c r="BM271" s="289"/>
      <c r="BN271" s="289"/>
      <c r="BO271" s="289"/>
      <c r="BP271" s="289"/>
      <c r="BQ271" s="289"/>
      <c r="BR271" s="289"/>
      <c r="BS271" s="289"/>
      <c r="BT271" s="289"/>
      <c r="BU271" s="289"/>
      <c r="BV271" s="289"/>
      <c r="BW271" s="289"/>
      <c r="BX271" s="289"/>
      <c r="BY271" s="289"/>
      <c r="BZ271" s="289"/>
      <c r="CA271" s="289"/>
      <c r="CB271" s="289"/>
      <c r="CC271" s="289"/>
      <c r="CD271" s="289"/>
      <c r="CE271" s="289"/>
      <c r="CF271" s="289"/>
      <c r="CG271" s="289"/>
      <c r="CH271" s="289"/>
      <c r="CI271" s="290"/>
    </row>
    <row r="272" spans="2:87" s="291" customFormat="1" ht="53.25" customHeight="1" x14ac:dyDescent="0.25">
      <c r="B272" s="314">
        <v>40</v>
      </c>
      <c r="C272" s="310" t="s">
        <v>571</v>
      </c>
      <c r="D272" s="285"/>
      <c r="E272" s="285"/>
      <c r="F272" s="285">
        <v>1</v>
      </c>
      <c r="G272" s="285"/>
      <c r="H272" s="310"/>
      <c r="I272" s="305"/>
      <c r="J272" s="294">
        <f t="shared" si="78"/>
        <v>2400</v>
      </c>
      <c r="K272" s="294">
        <v>2400</v>
      </c>
      <c r="L272" s="311"/>
      <c r="M272" s="311"/>
      <c r="N272" s="311"/>
      <c r="O272" s="311"/>
      <c r="P272" s="311"/>
      <c r="Q272" s="311"/>
      <c r="R272" s="311"/>
      <c r="S272" s="311"/>
      <c r="T272" s="311"/>
      <c r="U272" s="311"/>
      <c r="V272" s="311"/>
      <c r="W272" s="287">
        <f t="shared" si="74"/>
        <v>0</v>
      </c>
      <c r="X272" s="287">
        <f t="shared" si="75"/>
        <v>0</v>
      </c>
      <c r="Y272" s="294">
        <v>2400</v>
      </c>
      <c r="Z272" s="286">
        <f t="shared" si="76"/>
        <v>0</v>
      </c>
      <c r="AA272" s="287"/>
      <c r="AB272" s="287">
        <f t="shared" si="77"/>
        <v>1000</v>
      </c>
      <c r="AC272" s="287"/>
      <c r="AD272" s="287">
        <v>1000</v>
      </c>
      <c r="AE272" s="287"/>
      <c r="AF272" s="287"/>
      <c r="AH272" s="288"/>
      <c r="AI272" s="289"/>
      <c r="AJ272" s="289"/>
      <c r="AK272" s="289"/>
      <c r="AL272" s="289"/>
      <c r="AM272" s="289"/>
      <c r="AN272" s="289"/>
      <c r="AO272" s="289"/>
      <c r="AP272" s="289"/>
      <c r="AQ272" s="289"/>
      <c r="AR272" s="289"/>
      <c r="AS272" s="289"/>
      <c r="AT272" s="289"/>
      <c r="AU272" s="289"/>
      <c r="AV272" s="289"/>
      <c r="AW272" s="289"/>
      <c r="AX272" s="289"/>
      <c r="AY272" s="289"/>
      <c r="AZ272" s="289"/>
      <c r="BA272" s="289"/>
      <c r="BB272" s="289"/>
      <c r="BC272" s="289"/>
      <c r="BD272" s="289"/>
      <c r="BE272" s="289"/>
      <c r="BF272" s="289"/>
      <c r="BG272" s="289"/>
      <c r="BH272" s="289"/>
      <c r="BI272" s="289"/>
      <c r="BJ272" s="289"/>
      <c r="BK272" s="289"/>
      <c r="BL272" s="289"/>
      <c r="BM272" s="289"/>
      <c r="BN272" s="289"/>
      <c r="BO272" s="289"/>
      <c r="BP272" s="289"/>
      <c r="BQ272" s="289"/>
      <c r="BR272" s="289"/>
      <c r="BS272" s="289"/>
      <c r="BT272" s="289"/>
      <c r="BU272" s="289"/>
      <c r="BV272" s="289"/>
      <c r="BW272" s="289"/>
      <c r="BX272" s="289"/>
      <c r="BY272" s="289"/>
      <c r="BZ272" s="289"/>
      <c r="CA272" s="289"/>
      <c r="CB272" s="289"/>
      <c r="CC272" s="289"/>
      <c r="CD272" s="289"/>
      <c r="CE272" s="289"/>
      <c r="CF272" s="289"/>
      <c r="CG272" s="289"/>
      <c r="CH272" s="289"/>
      <c r="CI272" s="290"/>
    </row>
    <row r="273" spans="2:87" s="291" customFormat="1" ht="61.5" customHeight="1" x14ac:dyDescent="0.25">
      <c r="B273" s="314">
        <v>43</v>
      </c>
      <c r="C273" s="310" t="s">
        <v>573</v>
      </c>
      <c r="D273" s="285"/>
      <c r="E273" s="285"/>
      <c r="F273" s="285">
        <v>1</v>
      </c>
      <c r="G273" s="285"/>
      <c r="H273" s="310"/>
      <c r="I273" s="305"/>
      <c r="J273" s="294">
        <f t="shared" si="78"/>
        <v>2400</v>
      </c>
      <c r="K273" s="294">
        <v>2400</v>
      </c>
      <c r="L273" s="311"/>
      <c r="M273" s="311"/>
      <c r="N273" s="311"/>
      <c r="O273" s="311"/>
      <c r="P273" s="311"/>
      <c r="Q273" s="311"/>
      <c r="R273" s="311"/>
      <c r="S273" s="311"/>
      <c r="T273" s="311"/>
      <c r="U273" s="311"/>
      <c r="V273" s="311"/>
      <c r="W273" s="287">
        <f t="shared" si="74"/>
        <v>0</v>
      </c>
      <c r="X273" s="287">
        <f t="shared" si="75"/>
        <v>0</v>
      </c>
      <c r="Y273" s="294">
        <v>2400</v>
      </c>
      <c r="Z273" s="286">
        <f t="shared" si="76"/>
        <v>0</v>
      </c>
      <c r="AA273" s="287"/>
      <c r="AB273" s="287">
        <f t="shared" si="77"/>
        <v>1000</v>
      </c>
      <c r="AC273" s="287"/>
      <c r="AD273" s="287">
        <v>1000</v>
      </c>
      <c r="AE273" s="287"/>
      <c r="AF273" s="287"/>
      <c r="AH273" s="288"/>
      <c r="AI273" s="289"/>
      <c r="AJ273" s="289"/>
      <c r="AK273" s="289"/>
      <c r="AL273" s="289"/>
      <c r="AM273" s="289"/>
      <c r="AN273" s="289"/>
      <c r="AO273" s="289"/>
      <c r="AP273" s="289"/>
      <c r="AQ273" s="289"/>
      <c r="AR273" s="289"/>
      <c r="AS273" s="289"/>
      <c r="AT273" s="289"/>
      <c r="AU273" s="289"/>
      <c r="AV273" s="289"/>
      <c r="AW273" s="289"/>
      <c r="AX273" s="289"/>
      <c r="AY273" s="289"/>
      <c r="AZ273" s="289"/>
      <c r="BA273" s="289"/>
      <c r="BB273" s="289"/>
      <c r="BC273" s="289"/>
      <c r="BD273" s="289"/>
      <c r="BE273" s="289"/>
      <c r="BF273" s="289"/>
      <c r="BG273" s="289"/>
      <c r="BH273" s="289"/>
      <c r="BI273" s="289"/>
      <c r="BJ273" s="289"/>
      <c r="BK273" s="289"/>
      <c r="BL273" s="289"/>
      <c r="BM273" s="289"/>
      <c r="BN273" s="289"/>
      <c r="BO273" s="289"/>
      <c r="BP273" s="289"/>
      <c r="BQ273" s="289"/>
      <c r="BR273" s="289"/>
      <c r="BS273" s="289"/>
      <c r="BT273" s="289"/>
      <c r="BU273" s="289"/>
      <c r="BV273" s="289"/>
      <c r="BW273" s="289"/>
      <c r="BX273" s="289"/>
      <c r="BY273" s="289"/>
      <c r="BZ273" s="289"/>
      <c r="CA273" s="289"/>
      <c r="CB273" s="289"/>
      <c r="CC273" s="289"/>
      <c r="CD273" s="289"/>
      <c r="CE273" s="289"/>
      <c r="CF273" s="289"/>
      <c r="CG273" s="289"/>
      <c r="CH273" s="289"/>
      <c r="CI273" s="290"/>
    </row>
    <row r="274" spans="2:87" s="291" customFormat="1" ht="15.75" x14ac:dyDescent="0.25">
      <c r="B274" s="301" t="s">
        <v>194</v>
      </c>
      <c r="C274" s="313" t="s">
        <v>575</v>
      </c>
      <c r="D274" s="285"/>
      <c r="E274" s="285"/>
      <c r="F274" s="285">
        <v>1</v>
      </c>
      <c r="G274" s="285"/>
      <c r="H274" s="313"/>
      <c r="I274" s="305"/>
      <c r="J274" s="294">
        <v>2600</v>
      </c>
      <c r="K274" s="294">
        <v>2600</v>
      </c>
      <c r="L274" s="311"/>
      <c r="M274" s="311"/>
      <c r="N274" s="311"/>
      <c r="O274" s="311"/>
      <c r="P274" s="311"/>
      <c r="Q274" s="311"/>
      <c r="R274" s="311"/>
      <c r="S274" s="311"/>
      <c r="T274" s="311"/>
      <c r="U274" s="311"/>
      <c r="V274" s="311"/>
      <c r="W274" s="287">
        <f t="shared" ref="W274:W281" si="79">X274</f>
        <v>0</v>
      </c>
      <c r="X274" s="287">
        <f t="shared" ref="X274:X281" si="80">Z274</f>
        <v>0</v>
      </c>
      <c r="Y274" s="294">
        <v>2600</v>
      </c>
      <c r="Z274" s="286">
        <f t="shared" ref="Z274:Z281" si="81">L274+R274</f>
        <v>0</v>
      </c>
      <c r="AA274" s="287"/>
      <c r="AB274" s="287">
        <f>AC274+AD274</f>
        <v>1000</v>
      </c>
      <c r="AC274" s="287"/>
      <c r="AD274" s="287">
        <v>1000</v>
      </c>
      <c r="AE274" s="287"/>
      <c r="AF274" s="287"/>
      <c r="AH274" s="288"/>
      <c r="AI274" s="289"/>
      <c r="AJ274" s="289"/>
      <c r="AK274" s="289"/>
      <c r="AL274" s="289"/>
      <c r="AM274" s="289"/>
      <c r="AN274" s="289"/>
      <c r="AO274" s="289"/>
      <c r="AP274" s="289"/>
      <c r="AQ274" s="289"/>
      <c r="AR274" s="289"/>
      <c r="AS274" s="289"/>
      <c r="AT274" s="289"/>
      <c r="AU274" s="289"/>
      <c r="AV274" s="289"/>
      <c r="AW274" s="289"/>
      <c r="AX274" s="289"/>
      <c r="AY274" s="289"/>
      <c r="AZ274" s="289"/>
      <c r="BA274" s="289"/>
      <c r="BB274" s="289"/>
      <c r="BC274" s="289"/>
      <c r="BD274" s="289"/>
      <c r="BE274" s="289"/>
      <c r="BF274" s="289"/>
      <c r="BG274" s="289"/>
      <c r="BH274" s="289"/>
      <c r="BI274" s="289"/>
      <c r="BJ274" s="289"/>
      <c r="BK274" s="289"/>
      <c r="BL274" s="289"/>
      <c r="BM274" s="289"/>
      <c r="BN274" s="289"/>
      <c r="BO274" s="289"/>
      <c r="BP274" s="289"/>
      <c r="BQ274" s="289"/>
      <c r="BR274" s="289"/>
      <c r="BS274" s="289"/>
      <c r="BT274" s="289"/>
      <c r="BU274" s="289"/>
      <c r="BV274" s="289"/>
      <c r="BW274" s="289"/>
      <c r="BX274" s="289"/>
      <c r="BY274" s="289"/>
      <c r="BZ274" s="289"/>
      <c r="CA274" s="289"/>
      <c r="CB274" s="289"/>
      <c r="CC274" s="289"/>
      <c r="CD274" s="289"/>
      <c r="CE274" s="289"/>
      <c r="CF274" s="289"/>
      <c r="CG274" s="289"/>
      <c r="CH274" s="289"/>
      <c r="CI274" s="290"/>
    </row>
    <row r="275" spans="2:87" s="291" customFormat="1" ht="15.75" x14ac:dyDescent="0.25">
      <c r="B275" s="318">
        <v>1</v>
      </c>
      <c r="C275" s="313" t="s">
        <v>576</v>
      </c>
      <c r="D275" s="285"/>
      <c r="E275" s="285"/>
      <c r="F275" s="285">
        <v>1</v>
      </c>
      <c r="G275" s="285"/>
      <c r="H275" s="313"/>
      <c r="I275" s="305"/>
      <c r="J275" s="294">
        <v>1500</v>
      </c>
      <c r="K275" s="294">
        <v>1500</v>
      </c>
      <c r="L275" s="311"/>
      <c r="M275" s="311"/>
      <c r="N275" s="311"/>
      <c r="O275" s="311"/>
      <c r="P275" s="311"/>
      <c r="Q275" s="311"/>
      <c r="R275" s="311"/>
      <c r="S275" s="311"/>
      <c r="T275" s="311"/>
      <c r="U275" s="311"/>
      <c r="V275" s="311"/>
      <c r="W275" s="287">
        <f t="shared" si="79"/>
        <v>0</v>
      </c>
      <c r="X275" s="287">
        <f t="shared" si="80"/>
        <v>0</v>
      </c>
      <c r="Y275" s="294">
        <v>1500</v>
      </c>
      <c r="Z275" s="286">
        <f t="shared" si="81"/>
        <v>0</v>
      </c>
      <c r="AA275" s="287"/>
      <c r="AB275" s="287">
        <f t="shared" ref="AB275:AB281" si="82">AC275+AD275</f>
        <v>500</v>
      </c>
      <c r="AC275" s="287"/>
      <c r="AD275" s="287">
        <v>500</v>
      </c>
      <c r="AE275" s="287"/>
      <c r="AF275" s="287"/>
      <c r="AH275" s="288"/>
      <c r="AI275" s="289"/>
      <c r="AJ275" s="289"/>
      <c r="AK275" s="289"/>
      <c r="AL275" s="289"/>
      <c r="AM275" s="289"/>
      <c r="AN275" s="289"/>
      <c r="AO275" s="289"/>
      <c r="AP275" s="289"/>
      <c r="AQ275" s="289"/>
      <c r="AR275" s="289"/>
      <c r="AS275" s="289"/>
      <c r="AT275" s="289"/>
      <c r="AU275" s="289"/>
      <c r="AV275" s="289"/>
      <c r="AW275" s="289"/>
      <c r="AX275" s="289"/>
      <c r="AY275" s="289"/>
      <c r="AZ275" s="289"/>
      <c r="BA275" s="289"/>
      <c r="BB275" s="289"/>
      <c r="BC275" s="289"/>
      <c r="BD275" s="289"/>
      <c r="BE275" s="289"/>
      <c r="BF275" s="289"/>
      <c r="BG275" s="289"/>
      <c r="BH275" s="289"/>
      <c r="BI275" s="289"/>
      <c r="BJ275" s="289"/>
      <c r="BK275" s="289"/>
      <c r="BL275" s="289"/>
      <c r="BM275" s="289"/>
      <c r="BN275" s="289"/>
      <c r="BO275" s="289"/>
      <c r="BP275" s="289"/>
      <c r="BQ275" s="289"/>
      <c r="BR275" s="289"/>
      <c r="BS275" s="289"/>
      <c r="BT275" s="289"/>
      <c r="BU275" s="289"/>
      <c r="BV275" s="289"/>
      <c r="BW275" s="289"/>
      <c r="BX275" s="289"/>
      <c r="BY275" s="289"/>
      <c r="BZ275" s="289"/>
      <c r="CA275" s="289"/>
      <c r="CB275" s="289"/>
      <c r="CC275" s="289"/>
      <c r="CD275" s="289"/>
      <c r="CE275" s="289"/>
      <c r="CF275" s="289"/>
      <c r="CG275" s="289"/>
      <c r="CH275" s="289"/>
      <c r="CI275" s="290"/>
    </row>
    <row r="276" spans="2:87" s="291" customFormat="1" ht="15.75" x14ac:dyDescent="0.25">
      <c r="B276" s="301" t="s">
        <v>194</v>
      </c>
      <c r="C276" s="313" t="s">
        <v>577</v>
      </c>
      <c r="D276" s="285"/>
      <c r="E276" s="285"/>
      <c r="F276" s="285">
        <v>1</v>
      </c>
      <c r="G276" s="285"/>
      <c r="H276" s="313"/>
      <c r="I276" s="305"/>
      <c r="J276" s="294">
        <v>1500</v>
      </c>
      <c r="K276" s="294">
        <v>1500</v>
      </c>
      <c r="L276" s="311"/>
      <c r="M276" s="311"/>
      <c r="N276" s="311"/>
      <c r="O276" s="311"/>
      <c r="P276" s="311"/>
      <c r="Q276" s="311"/>
      <c r="R276" s="311"/>
      <c r="S276" s="311"/>
      <c r="T276" s="311"/>
      <c r="U276" s="311"/>
      <c r="V276" s="311"/>
      <c r="W276" s="287">
        <f t="shared" si="79"/>
        <v>0</v>
      </c>
      <c r="X276" s="287">
        <f t="shared" si="80"/>
        <v>0</v>
      </c>
      <c r="Y276" s="294">
        <v>1500</v>
      </c>
      <c r="Z276" s="286">
        <f t="shared" si="81"/>
        <v>0</v>
      </c>
      <c r="AA276" s="287"/>
      <c r="AB276" s="287">
        <f t="shared" si="82"/>
        <v>500</v>
      </c>
      <c r="AC276" s="287"/>
      <c r="AD276" s="287">
        <v>500</v>
      </c>
      <c r="AE276" s="287"/>
      <c r="AF276" s="287"/>
      <c r="AH276" s="288"/>
      <c r="AI276" s="289"/>
      <c r="AJ276" s="289"/>
      <c r="AK276" s="289"/>
      <c r="AL276" s="289"/>
      <c r="AM276" s="289"/>
      <c r="AN276" s="289"/>
      <c r="AO276" s="289"/>
      <c r="AP276" s="289"/>
      <c r="AQ276" s="289"/>
      <c r="AR276" s="289"/>
      <c r="AS276" s="289"/>
      <c r="AT276" s="289"/>
      <c r="AU276" s="289"/>
      <c r="AV276" s="289"/>
      <c r="AW276" s="289"/>
      <c r="AX276" s="289"/>
      <c r="AY276" s="289"/>
      <c r="AZ276" s="289"/>
      <c r="BA276" s="289"/>
      <c r="BB276" s="289"/>
      <c r="BC276" s="289"/>
      <c r="BD276" s="289"/>
      <c r="BE276" s="289"/>
      <c r="BF276" s="289"/>
      <c r="BG276" s="289"/>
      <c r="BH276" s="289"/>
      <c r="BI276" s="289"/>
      <c r="BJ276" s="289"/>
      <c r="BK276" s="289"/>
      <c r="BL276" s="289"/>
      <c r="BM276" s="289"/>
      <c r="BN276" s="289"/>
      <c r="BO276" s="289"/>
      <c r="BP276" s="289"/>
      <c r="BQ276" s="289"/>
      <c r="BR276" s="289"/>
      <c r="BS276" s="289"/>
      <c r="BT276" s="289"/>
      <c r="BU276" s="289"/>
      <c r="BV276" s="289"/>
      <c r="BW276" s="289"/>
      <c r="BX276" s="289"/>
      <c r="BY276" s="289"/>
      <c r="BZ276" s="289"/>
      <c r="CA276" s="289"/>
      <c r="CB276" s="289"/>
      <c r="CC276" s="289"/>
      <c r="CD276" s="289"/>
      <c r="CE276" s="289"/>
      <c r="CF276" s="289"/>
      <c r="CG276" s="289"/>
      <c r="CH276" s="289"/>
      <c r="CI276" s="290"/>
    </row>
    <row r="277" spans="2:87" s="291" customFormat="1" ht="15.75" x14ac:dyDescent="0.25">
      <c r="B277" s="301" t="s">
        <v>194</v>
      </c>
      <c r="C277" s="313" t="s">
        <v>578</v>
      </c>
      <c r="D277" s="285"/>
      <c r="E277" s="285"/>
      <c r="F277" s="285">
        <v>1</v>
      </c>
      <c r="G277" s="285"/>
      <c r="H277" s="313"/>
      <c r="I277" s="305"/>
      <c r="J277" s="294">
        <v>1500</v>
      </c>
      <c r="K277" s="294">
        <v>1500</v>
      </c>
      <c r="L277" s="311"/>
      <c r="M277" s="311"/>
      <c r="N277" s="311"/>
      <c r="O277" s="311"/>
      <c r="P277" s="311"/>
      <c r="Q277" s="311"/>
      <c r="R277" s="311"/>
      <c r="S277" s="311"/>
      <c r="T277" s="311"/>
      <c r="U277" s="311"/>
      <c r="V277" s="311"/>
      <c r="W277" s="287">
        <f t="shared" si="79"/>
        <v>0</v>
      </c>
      <c r="X277" s="287">
        <f t="shared" si="80"/>
        <v>0</v>
      </c>
      <c r="Y277" s="294">
        <v>1500</v>
      </c>
      <c r="Z277" s="286">
        <f t="shared" si="81"/>
        <v>0</v>
      </c>
      <c r="AA277" s="287"/>
      <c r="AB277" s="287">
        <f t="shared" si="82"/>
        <v>500</v>
      </c>
      <c r="AC277" s="287"/>
      <c r="AD277" s="287">
        <v>500</v>
      </c>
      <c r="AE277" s="287"/>
      <c r="AF277" s="287"/>
      <c r="AH277" s="288"/>
      <c r="AI277" s="289"/>
      <c r="AJ277" s="289"/>
      <c r="AK277" s="289"/>
      <c r="AL277" s="289"/>
      <c r="AM277" s="289"/>
      <c r="AN277" s="289"/>
      <c r="AO277" s="289"/>
      <c r="AP277" s="289"/>
      <c r="AQ277" s="289"/>
      <c r="AR277" s="289"/>
      <c r="AS277" s="289"/>
      <c r="AT277" s="289"/>
      <c r="AU277" s="289"/>
      <c r="AV277" s="289"/>
      <c r="AW277" s="289"/>
      <c r="AX277" s="289"/>
      <c r="AY277" s="289"/>
      <c r="AZ277" s="289"/>
      <c r="BA277" s="289"/>
      <c r="BB277" s="289"/>
      <c r="BC277" s="289"/>
      <c r="BD277" s="289"/>
      <c r="BE277" s="289"/>
      <c r="BF277" s="289"/>
      <c r="BG277" s="289"/>
      <c r="BH277" s="289"/>
      <c r="BI277" s="289"/>
      <c r="BJ277" s="289"/>
      <c r="BK277" s="289"/>
      <c r="BL277" s="289"/>
      <c r="BM277" s="289"/>
      <c r="BN277" s="289"/>
      <c r="BO277" s="289"/>
      <c r="BP277" s="289"/>
      <c r="BQ277" s="289"/>
      <c r="BR277" s="289"/>
      <c r="BS277" s="289"/>
      <c r="BT277" s="289"/>
      <c r="BU277" s="289"/>
      <c r="BV277" s="289"/>
      <c r="BW277" s="289"/>
      <c r="BX277" s="289"/>
      <c r="BY277" s="289"/>
      <c r="BZ277" s="289"/>
      <c r="CA277" s="289"/>
      <c r="CB277" s="289"/>
      <c r="CC277" s="289"/>
      <c r="CD277" s="289"/>
      <c r="CE277" s="289"/>
      <c r="CF277" s="289"/>
      <c r="CG277" s="289"/>
      <c r="CH277" s="289"/>
      <c r="CI277" s="290"/>
    </row>
    <row r="278" spans="2:87" s="291" customFormat="1" ht="15.75" x14ac:dyDescent="0.25">
      <c r="B278" s="318">
        <v>1</v>
      </c>
      <c r="C278" s="313" t="s">
        <v>579</v>
      </c>
      <c r="D278" s="285"/>
      <c r="E278" s="285"/>
      <c r="F278" s="285">
        <v>1</v>
      </c>
      <c r="G278" s="285"/>
      <c r="H278" s="313"/>
      <c r="I278" s="305"/>
      <c r="J278" s="294">
        <v>1500</v>
      </c>
      <c r="K278" s="294">
        <v>1500</v>
      </c>
      <c r="L278" s="311"/>
      <c r="M278" s="311"/>
      <c r="N278" s="311"/>
      <c r="O278" s="311"/>
      <c r="P278" s="311"/>
      <c r="Q278" s="311"/>
      <c r="R278" s="311"/>
      <c r="S278" s="311"/>
      <c r="T278" s="311"/>
      <c r="U278" s="311"/>
      <c r="V278" s="311"/>
      <c r="W278" s="287">
        <f t="shared" si="79"/>
        <v>0</v>
      </c>
      <c r="X278" s="287">
        <f t="shared" si="80"/>
        <v>0</v>
      </c>
      <c r="Y278" s="294">
        <v>1500</v>
      </c>
      <c r="Z278" s="286">
        <f t="shared" si="81"/>
        <v>0</v>
      </c>
      <c r="AA278" s="287"/>
      <c r="AB278" s="287">
        <f t="shared" si="82"/>
        <v>500</v>
      </c>
      <c r="AC278" s="287"/>
      <c r="AD278" s="287">
        <v>500</v>
      </c>
      <c r="AE278" s="287"/>
      <c r="AF278" s="287"/>
      <c r="AH278" s="288"/>
      <c r="AI278" s="289"/>
      <c r="AJ278" s="289"/>
      <c r="AK278" s="289"/>
      <c r="AL278" s="289"/>
      <c r="AM278" s="289"/>
      <c r="AN278" s="289"/>
      <c r="AO278" s="289"/>
      <c r="AP278" s="289"/>
      <c r="AQ278" s="289"/>
      <c r="AR278" s="289"/>
      <c r="AS278" s="289"/>
      <c r="AT278" s="289"/>
      <c r="AU278" s="289"/>
      <c r="AV278" s="289"/>
      <c r="AW278" s="289"/>
      <c r="AX278" s="289"/>
      <c r="AY278" s="289"/>
      <c r="AZ278" s="289"/>
      <c r="BA278" s="289"/>
      <c r="BB278" s="289"/>
      <c r="BC278" s="289"/>
      <c r="BD278" s="289"/>
      <c r="BE278" s="289"/>
      <c r="BF278" s="289"/>
      <c r="BG278" s="289"/>
      <c r="BH278" s="289"/>
      <c r="BI278" s="289"/>
      <c r="BJ278" s="289"/>
      <c r="BK278" s="289"/>
      <c r="BL278" s="289"/>
      <c r="BM278" s="289"/>
      <c r="BN278" s="289"/>
      <c r="BO278" s="289"/>
      <c r="BP278" s="289"/>
      <c r="BQ278" s="289"/>
      <c r="BR278" s="289"/>
      <c r="BS278" s="289"/>
      <c r="BT278" s="289"/>
      <c r="BU278" s="289"/>
      <c r="BV278" s="289"/>
      <c r="BW278" s="289"/>
      <c r="BX278" s="289"/>
      <c r="BY278" s="289"/>
      <c r="BZ278" s="289"/>
      <c r="CA278" s="289"/>
      <c r="CB278" s="289"/>
      <c r="CC278" s="289"/>
      <c r="CD278" s="289"/>
      <c r="CE278" s="289"/>
      <c r="CF278" s="289"/>
      <c r="CG278" s="289"/>
      <c r="CH278" s="289"/>
      <c r="CI278" s="290"/>
    </row>
    <row r="279" spans="2:87" s="291" customFormat="1" ht="15.75" x14ac:dyDescent="0.25">
      <c r="B279" s="318">
        <v>1</v>
      </c>
      <c r="C279" s="313" t="s">
        <v>580</v>
      </c>
      <c r="D279" s="285"/>
      <c r="E279" s="285"/>
      <c r="F279" s="285">
        <v>1</v>
      </c>
      <c r="G279" s="285"/>
      <c r="H279" s="313"/>
      <c r="I279" s="305"/>
      <c r="J279" s="294">
        <v>1500</v>
      </c>
      <c r="K279" s="294">
        <v>1500</v>
      </c>
      <c r="L279" s="311"/>
      <c r="M279" s="311"/>
      <c r="N279" s="311"/>
      <c r="O279" s="311"/>
      <c r="P279" s="311"/>
      <c r="Q279" s="311"/>
      <c r="R279" s="311"/>
      <c r="S279" s="311"/>
      <c r="T279" s="311"/>
      <c r="U279" s="311"/>
      <c r="V279" s="311"/>
      <c r="W279" s="287">
        <f t="shared" si="79"/>
        <v>0</v>
      </c>
      <c r="X279" s="287">
        <f t="shared" si="80"/>
        <v>0</v>
      </c>
      <c r="Y279" s="294">
        <v>1500</v>
      </c>
      <c r="Z279" s="286">
        <f t="shared" si="81"/>
        <v>0</v>
      </c>
      <c r="AA279" s="287"/>
      <c r="AB279" s="287">
        <f t="shared" si="82"/>
        <v>500</v>
      </c>
      <c r="AC279" s="287"/>
      <c r="AD279" s="287">
        <v>500</v>
      </c>
      <c r="AE279" s="287"/>
      <c r="AF279" s="287"/>
      <c r="AH279" s="288"/>
      <c r="AI279" s="289"/>
      <c r="AJ279" s="289"/>
      <c r="AK279" s="289"/>
      <c r="AL279" s="289"/>
      <c r="AM279" s="289"/>
      <c r="AN279" s="289"/>
      <c r="AO279" s="289"/>
      <c r="AP279" s="289"/>
      <c r="AQ279" s="289"/>
      <c r="AR279" s="289"/>
      <c r="AS279" s="289"/>
      <c r="AT279" s="289"/>
      <c r="AU279" s="289"/>
      <c r="AV279" s="289"/>
      <c r="AW279" s="289"/>
      <c r="AX279" s="289"/>
      <c r="AY279" s="289"/>
      <c r="AZ279" s="289"/>
      <c r="BA279" s="289"/>
      <c r="BB279" s="289"/>
      <c r="BC279" s="289"/>
      <c r="BD279" s="289"/>
      <c r="BE279" s="289"/>
      <c r="BF279" s="289"/>
      <c r="BG279" s="289"/>
      <c r="BH279" s="289"/>
      <c r="BI279" s="289"/>
      <c r="BJ279" s="289"/>
      <c r="BK279" s="289"/>
      <c r="BL279" s="289"/>
      <c r="BM279" s="289"/>
      <c r="BN279" s="289"/>
      <c r="BO279" s="289"/>
      <c r="BP279" s="289"/>
      <c r="BQ279" s="289"/>
      <c r="BR279" s="289"/>
      <c r="BS279" s="289"/>
      <c r="BT279" s="289"/>
      <c r="BU279" s="289"/>
      <c r="BV279" s="289"/>
      <c r="BW279" s="289"/>
      <c r="BX279" s="289"/>
      <c r="BY279" s="289"/>
      <c r="BZ279" s="289"/>
      <c r="CA279" s="289"/>
      <c r="CB279" s="289"/>
      <c r="CC279" s="289"/>
      <c r="CD279" s="289"/>
      <c r="CE279" s="289"/>
      <c r="CF279" s="289"/>
      <c r="CG279" s="289"/>
      <c r="CH279" s="289"/>
      <c r="CI279" s="290"/>
    </row>
    <row r="280" spans="2:87" s="291" customFormat="1" ht="15.75" x14ac:dyDescent="0.25">
      <c r="B280" s="301" t="s">
        <v>184</v>
      </c>
      <c r="C280" s="313" t="s">
        <v>581</v>
      </c>
      <c r="D280" s="285"/>
      <c r="E280" s="285"/>
      <c r="F280" s="285">
        <v>1</v>
      </c>
      <c r="G280" s="285"/>
      <c r="H280" s="313"/>
      <c r="I280" s="305"/>
      <c r="J280" s="294">
        <v>1500</v>
      </c>
      <c r="K280" s="294">
        <v>1500</v>
      </c>
      <c r="L280" s="311"/>
      <c r="M280" s="311"/>
      <c r="N280" s="311"/>
      <c r="O280" s="311"/>
      <c r="P280" s="311"/>
      <c r="Q280" s="311"/>
      <c r="R280" s="311"/>
      <c r="S280" s="311"/>
      <c r="T280" s="311"/>
      <c r="U280" s="311"/>
      <c r="V280" s="311"/>
      <c r="W280" s="287">
        <f t="shared" si="79"/>
        <v>0</v>
      </c>
      <c r="X280" s="287">
        <f t="shared" si="80"/>
        <v>0</v>
      </c>
      <c r="Y280" s="294">
        <v>1500</v>
      </c>
      <c r="Z280" s="286">
        <f t="shared" si="81"/>
        <v>0</v>
      </c>
      <c r="AA280" s="287"/>
      <c r="AB280" s="287">
        <f t="shared" si="82"/>
        <v>500</v>
      </c>
      <c r="AC280" s="287"/>
      <c r="AD280" s="287">
        <v>500</v>
      </c>
      <c r="AE280" s="287"/>
      <c r="AF280" s="287"/>
      <c r="AH280" s="288"/>
      <c r="AI280" s="289"/>
      <c r="AJ280" s="289"/>
      <c r="AK280" s="289"/>
      <c r="AL280" s="289"/>
      <c r="AM280" s="289"/>
      <c r="AN280" s="289"/>
      <c r="AO280" s="289"/>
      <c r="AP280" s="289"/>
      <c r="AQ280" s="289"/>
      <c r="AR280" s="289"/>
      <c r="AS280" s="289"/>
      <c r="AT280" s="289"/>
      <c r="AU280" s="289"/>
      <c r="AV280" s="289"/>
      <c r="AW280" s="289"/>
      <c r="AX280" s="289"/>
      <c r="AY280" s="289"/>
      <c r="AZ280" s="289"/>
      <c r="BA280" s="289"/>
      <c r="BB280" s="289"/>
      <c r="BC280" s="289"/>
      <c r="BD280" s="289"/>
      <c r="BE280" s="289"/>
      <c r="BF280" s="289"/>
      <c r="BG280" s="289"/>
      <c r="BH280" s="289"/>
      <c r="BI280" s="289"/>
      <c r="BJ280" s="289"/>
      <c r="BK280" s="289"/>
      <c r="BL280" s="289"/>
      <c r="BM280" s="289"/>
      <c r="BN280" s="289"/>
      <c r="BO280" s="289"/>
      <c r="BP280" s="289"/>
      <c r="BQ280" s="289"/>
      <c r="BR280" s="289"/>
      <c r="BS280" s="289"/>
      <c r="BT280" s="289"/>
      <c r="BU280" s="289"/>
      <c r="BV280" s="289"/>
      <c r="BW280" s="289"/>
      <c r="BX280" s="289"/>
      <c r="BY280" s="289"/>
      <c r="BZ280" s="289"/>
      <c r="CA280" s="289"/>
      <c r="CB280" s="289"/>
      <c r="CC280" s="289"/>
      <c r="CD280" s="289"/>
      <c r="CE280" s="289"/>
      <c r="CF280" s="289"/>
      <c r="CG280" s="289"/>
      <c r="CH280" s="289"/>
      <c r="CI280" s="290"/>
    </row>
    <row r="281" spans="2:87" s="291" customFormat="1" ht="15.75" x14ac:dyDescent="0.25">
      <c r="B281" s="318">
        <v>3</v>
      </c>
      <c r="C281" s="313" t="s">
        <v>582</v>
      </c>
      <c r="D281" s="285"/>
      <c r="E281" s="285"/>
      <c r="F281" s="285">
        <v>1</v>
      </c>
      <c r="G281" s="285"/>
      <c r="H281" s="313"/>
      <c r="I281" s="305"/>
      <c r="J281" s="294">
        <v>1500</v>
      </c>
      <c r="K281" s="294">
        <v>1500</v>
      </c>
      <c r="L281" s="311"/>
      <c r="M281" s="311"/>
      <c r="N281" s="311"/>
      <c r="O281" s="311"/>
      <c r="P281" s="311"/>
      <c r="Q281" s="311"/>
      <c r="R281" s="311"/>
      <c r="S281" s="311"/>
      <c r="T281" s="311"/>
      <c r="U281" s="311"/>
      <c r="V281" s="311"/>
      <c r="W281" s="287">
        <f t="shared" si="79"/>
        <v>0</v>
      </c>
      <c r="X281" s="287">
        <f t="shared" si="80"/>
        <v>0</v>
      </c>
      <c r="Y281" s="294">
        <v>1500</v>
      </c>
      <c r="Z281" s="286">
        <f t="shared" si="81"/>
        <v>0</v>
      </c>
      <c r="AA281" s="287"/>
      <c r="AB281" s="287">
        <f t="shared" si="82"/>
        <v>500</v>
      </c>
      <c r="AC281" s="287"/>
      <c r="AD281" s="287">
        <v>500</v>
      </c>
      <c r="AE281" s="287"/>
      <c r="AF281" s="287"/>
      <c r="AH281" s="288"/>
      <c r="AI281" s="289"/>
      <c r="AJ281" s="289"/>
      <c r="AK281" s="289"/>
      <c r="AL281" s="289"/>
      <c r="AM281" s="289"/>
      <c r="AN281" s="289"/>
      <c r="AO281" s="289"/>
      <c r="AP281" s="289"/>
      <c r="AQ281" s="289"/>
      <c r="AR281" s="289"/>
      <c r="AS281" s="289"/>
      <c r="AT281" s="289"/>
      <c r="AU281" s="289"/>
      <c r="AV281" s="289"/>
      <c r="AW281" s="289"/>
      <c r="AX281" s="289"/>
      <c r="AY281" s="289"/>
      <c r="AZ281" s="289"/>
      <c r="BA281" s="289"/>
      <c r="BB281" s="289"/>
      <c r="BC281" s="289"/>
      <c r="BD281" s="289"/>
      <c r="BE281" s="289"/>
      <c r="BF281" s="289"/>
      <c r="BG281" s="289"/>
      <c r="BH281" s="289"/>
      <c r="BI281" s="289"/>
      <c r="BJ281" s="289"/>
      <c r="BK281" s="289"/>
      <c r="BL281" s="289"/>
      <c r="BM281" s="289"/>
      <c r="BN281" s="289"/>
      <c r="BO281" s="289"/>
      <c r="BP281" s="289"/>
      <c r="BQ281" s="289"/>
      <c r="BR281" s="289"/>
      <c r="BS281" s="289"/>
      <c r="BT281" s="289"/>
      <c r="BU281" s="289"/>
      <c r="BV281" s="289"/>
      <c r="BW281" s="289"/>
      <c r="BX281" s="289"/>
      <c r="BY281" s="289"/>
      <c r="BZ281" s="289"/>
      <c r="CA281" s="289"/>
      <c r="CB281" s="289"/>
      <c r="CC281" s="289"/>
      <c r="CD281" s="289"/>
      <c r="CE281" s="289"/>
      <c r="CF281" s="289"/>
      <c r="CG281" s="289"/>
      <c r="CH281" s="289"/>
      <c r="CI281" s="290"/>
    </row>
    <row r="282" spans="2:87" s="66" customFormat="1" ht="42" customHeight="1" x14ac:dyDescent="0.25">
      <c r="B282" s="69" t="s">
        <v>194</v>
      </c>
      <c r="C282" s="153" t="s">
        <v>583</v>
      </c>
      <c r="D282" s="52"/>
      <c r="E282" s="52"/>
      <c r="F282" s="52">
        <v>1</v>
      </c>
      <c r="G282" s="52">
        <v>1</v>
      </c>
      <c r="H282" s="153"/>
      <c r="I282" s="142" t="s">
        <v>973</v>
      </c>
      <c r="J282" s="60">
        <v>13500</v>
      </c>
      <c r="K282" s="60">
        <v>6285</v>
      </c>
      <c r="L282" s="71"/>
      <c r="M282" s="63">
        <f>L282-O282</f>
        <v>0</v>
      </c>
      <c r="N282" s="63">
        <f>O282+P282</f>
        <v>0</v>
      </c>
      <c r="O282" s="71"/>
      <c r="P282" s="63">
        <v>0</v>
      </c>
      <c r="Q282" s="71"/>
      <c r="R282" s="71"/>
      <c r="S282" s="71"/>
      <c r="T282" s="71"/>
      <c r="U282" s="71"/>
      <c r="V282" s="71"/>
      <c r="W282" s="63">
        <f>X282</f>
        <v>0</v>
      </c>
      <c r="X282" s="63">
        <f>Z282</f>
        <v>0</v>
      </c>
      <c r="Y282" s="60">
        <v>6285</v>
      </c>
      <c r="Z282" s="63">
        <f>L282+R282</f>
        <v>0</v>
      </c>
      <c r="AA282" s="326">
        <v>4000</v>
      </c>
      <c r="AB282" s="63">
        <f>AC282+AD282</f>
        <v>2000</v>
      </c>
      <c r="AC282" s="63">
        <v>2000</v>
      </c>
      <c r="AD282" s="63"/>
      <c r="AE282" s="63"/>
      <c r="AF282" s="63"/>
      <c r="AH282" s="102"/>
      <c r="AI282" s="64"/>
      <c r="AJ282" s="64"/>
      <c r="AK282" s="64"/>
      <c r="AL282" s="64"/>
      <c r="AM282" s="64"/>
      <c r="AN282" s="64"/>
      <c r="AO282" s="64"/>
      <c r="AP282" s="64"/>
      <c r="AQ282" s="64"/>
      <c r="AR282" s="64"/>
      <c r="AS282" s="64"/>
      <c r="AT282" s="64"/>
      <c r="AU282" s="64"/>
      <c r="AV282" s="64"/>
      <c r="AW282" s="64"/>
      <c r="AX282" s="64"/>
      <c r="AY282" s="64"/>
      <c r="AZ282" s="64"/>
      <c r="BA282" s="64"/>
      <c r="BB282" s="64"/>
      <c r="BC282" s="64"/>
      <c r="BD282" s="64"/>
      <c r="BE282" s="64"/>
      <c r="BF282" s="64"/>
      <c r="BG282" s="64"/>
      <c r="BH282" s="64"/>
      <c r="BI282" s="64"/>
      <c r="BJ282" s="64"/>
      <c r="BK282" s="64"/>
      <c r="BL282" s="64"/>
      <c r="BM282" s="64"/>
      <c r="BN282" s="64"/>
      <c r="BO282" s="64"/>
      <c r="BP282" s="64"/>
      <c r="BQ282" s="64"/>
      <c r="BR282" s="64"/>
      <c r="BS282" s="64"/>
      <c r="BT282" s="64"/>
      <c r="BU282" s="64"/>
      <c r="BV282" s="64"/>
      <c r="BW282" s="64"/>
      <c r="BX282" s="64"/>
      <c r="BY282" s="64"/>
      <c r="BZ282" s="64"/>
      <c r="CA282" s="64"/>
      <c r="CB282" s="64"/>
      <c r="CC282" s="64"/>
      <c r="CD282" s="64"/>
      <c r="CE282" s="64"/>
      <c r="CF282" s="64"/>
      <c r="CG282" s="64"/>
      <c r="CH282" s="64"/>
      <c r="CI282" s="65"/>
    </row>
    <row r="283" spans="2:87" s="291" customFormat="1" ht="63" customHeight="1" x14ac:dyDescent="0.25">
      <c r="B283" s="319">
        <v>1</v>
      </c>
      <c r="C283" s="302" t="s">
        <v>584</v>
      </c>
      <c r="D283" s="285"/>
      <c r="E283" s="285"/>
      <c r="F283" s="285">
        <v>1</v>
      </c>
      <c r="G283" s="285"/>
      <c r="H283" s="302"/>
      <c r="I283" s="305"/>
      <c r="J283" s="294">
        <v>3084</v>
      </c>
      <c r="K283" s="294">
        <v>3084</v>
      </c>
      <c r="L283" s="311"/>
      <c r="M283" s="311"/>
      <c r="N283" s="311"/>
      <c r="O283" s="311"/>
      <c r="P283" s="311"/>
      <c r="Q283" s="311"/>
      <c r="R283" s="311"/>
      <c r="S283" s="311"/>
      <c r="T283" s="311"/>
      <c r="U283" s="311"/>
      <c r="V283" s="311"/>
      <c r="W283" s="287">
        <f>X283</f>
        <v>0</v>
      </c>
      <c r="X283" s="287">
        <f>Z283</f>
        <v>0</v>
      </c>
      <c r="Y283" s="294">
        <v>3084</v>
      </c>
      <c r="Z283" s="287">
        <f>L283+R283</f>
        <v>0</v>
      </c>
      <c r="AA283" s="287"/>
      <c r="AB283" s="287">
        <f>AD283</f>
        <v>1500</v>
      </c>
      <c r="AC283" s="287"/>
      <c r="AD283" s="287">
        <v>1500</v>
      </c>
      <c r="AE283" s="287"/>
      <c r="AF283" s="287"/>
      <c r="AH283" s="288"/>
      <c r="AI283" s="289"/>
      <c r="AJ283" s="289"/>
      <c r="AK283" s="289"/>
      <c r="AL283" s="289"/>
      <c r="AM283" s="289"/>
      <c r="AN283" s="289"/>
      <c r="AO283" s="289"/>
      <c r="AP283" s="289"/>
      <c r="AQ283" s="289"/>
      <c r="AR283" s="289"/>
      <c r="AS283" s="289"/>
      <c r="AT283" s="289"/>
      <c r="AU283" s="289"/>
      <c r="AV283" s="289"/>
      <c r="AW283" s="289"/>
      <c r="AX283" s="289"/>
      <c r="AY283" s="289"/>
      <c r="AZ283" s="289"/>
      <c r="BA283" s="289"/>
      <c r="BB283" s="289"/>
      <c r="BC283" s="289"/>
      <c r="BD283" s="289"/>
      <c r="BE283" s="289"/>
      <c r="BF283" s="289"/>
      <c r="BG283" s="289"/>
      <c r="BH283" s="289"/>
      <c r="BI283" s="289"/>
      <c r="BJ283" s="289"/>
      <c r="BK283" s="289"/>
      <c r="BL283" s="289"/>
      <c r="BM283" s="289"/>
      <c r="BN283" s="289"/>
      <c r="BO283" s="289"/>
      <c r="BP283" s="289"/>
      <c r="BQ283" s="289"/>
      <c r="BR283" s="289"/>
      <c r="BS283" s="289"/>
      <c r="BT283" s="289"/>
      <c r="BU283" s="289"/>
      <c r="BV283" s="289"/>
      <c r="BW283" s="289"/>
      <c r="BX283" s="289"/>
      <c r="BY283" s="289"/>
      <c r="BZ283" s="289"/>
      <c r="CA283" s="289"/>
      <c r="CB283" s="289"/>
      <c r="CC283" s="289"/>
      <c r="CD283" s="289"/>
      <c r="CE283" s="289"/>
      <c r="CF283" s="289"/>
      <c r="CG283" s="289"/>
      <c r="CH283" s="289"/>
      <c r="CI283" s="290"/>
    </row>
    <row r="284" spans="2:87" s="66" customFormat="1" ht="15.75" x14ac:dyDescent="0.25">
      <c r="B284" s="135">
        <v>1</v>
      </c>
      <c r="C284" s="70" t="s">
        <v>588</v>
      </c>
      <c r="D284" s="52" t="s">
        <v>194</v>
      </c>
      <c r="E284" s="52"/>
      <c r="F284" s="52"/>
      <c r="G284" s="52"/>
      <c r="H284" s="70"/>
      <c r="I284" s="171" t="s">
        <v>589</v>
      </c>
      <c r="J284" s="60">
        <v>3000</v>
      </c>
      <c r="K284" s="60">
        <v>3000</v>
      </c>
      <c r="L284" s="71"/>
      <c r="M284" s="71"/>
      <c r="N284" s="71"/>
      <c r="O284" s="71"/>
      <c r="P284" s="71"/>
      <c r="Q284" s="71">
        <v>800</v>
      </c>
      <c r="R284" s="71">
        <v>800</v>
      </c>
      <c r="S284" s="71"/>
      <c r="T284" s="71"/>
      <c r="U284" s="71">
        <v>800</v>
      </c>
      <c r="V284" s="71">
        <v>800</v>
      </c>
      <c r="W284" s="63">
        <f>X284</f>
        <v>800</v>
      </c>
      <c r="X284" s="63">
        <f>Z284</f>
        <v>800</v>
      </c>
      <c r="Y284" s="60">
        <v>3000</v>
      </c>
      <c r="Z284" s="63">
        <f>L284+R284</f>
        <v>800</v>
      </c>
      <c r="AA284" s="63">
        <v>1500</v>
      </c>
      <c r="AB284" s="63">
        <f>AC284</f>
        <v>1500</v>
      </c>
      <c r="AC284" s="63">
        <v>1500</v>
      </c>
      <c r="AD284" s="63"/>
      <c r="AE284" s="63"/>
      <c r="AF284" s="63"/>
      <c r="AH284" s="102"/>
      <c r="AI284" s="64"/>
      <c r="AJ284" s="64"/>
      <c r="AK284" s="64"/>
      <c r="AL284" s="64"/>
      <c r="AM284" s="64"/>
      <c r="AN284" s="64"/>
      <c r="AO284" s="64"/>
      <c r="AP284" s="64"/>
      <c r="AQ284" s="64"/>
      <c r="AR284" s="64"/>
      <c r="AS284" s="64"/>
      <c r="AT284" s="64"/>
      <c r="AU284" s="64"/>
      <c r="AV284" s="64"/>
      <c r="AW284" s="64"/>
      <c r="AX284" s="64"/>
      <c r="AY284" s="64"/>
      <c r="AZ284" s="64"/>
      <c r="BA284" s="64"/>
      <c r="BB284" s="64"/>
      <c r="BC284" s="64"/>
      <c r="BD284" s="64"/>
      <c r="BE284" s="64"/>
      <c r="BF284" s="64"/>
      <c r="BG284" s="64"/>
      <c r="BH284" s="64"/>
      <c r="BI284" s="64"/>
      <c r="BJ284" s="64"/>
      <c r="BK284" s="64"/>
      <c r="BL284" s="64"/>
      <c r="BM284" s="64"/>
      <c r="BN284" s="64"/>
      <c r="BO284" s="64"/>
      <c r="BP284" s="64"/>
      <c r="BQ284" s="64"/>
      <c r="BR284" s="64"/>
      <c r="BS284" s="64"/>
      <c r="BT284" s="64"/>
      <c r="BU284" s="64"/>
      <c r="BV284" s="64"/>
      <c r="BW284" s="64"/>
      <c r="BX284" s="64"/>
      <c r="BY284" s="64"/>
      <c r="BZ284" s="64"/>
      <c r="CA284" s="64"/>
      <c r="CB284" s="64"/>
      <c r="CC284" s="64"/>
      <c r="CD284" s="64"/>
      <c r="CE284" s="64"/>
      <c r="CF284" s="64"/>
      <c r="CG284" s="64"/>
      <c r="CH284" s="64"/>
      <c r="CI284" s="65"/>
    </row>
    <row r="285" spans="2:87" s="66" customFormat="1" ht="15.75" x14ac:dyDescent="0.25">
      <c r="B285" s="135">
        <v>2</v>
      </c>
      <c r="C285" s="70" t="s">
        <v>590</v>
      </c>
      <c r="D285" s="52" t="s">
        <v>194</v>
      </c>
      <c r="E285" s="52"/>
      <c r="F285" s="52"/>
      <c r="G285" s="52"/>
      <c r="H285" s="70"/>
      <c r="I285" s="171" t="s">
        <v>591</v>
      </c>
      <c r="J285" s="60">
        <v>4000</v>
      </c>
      <c r="K285" s="60">
        <v>4000</v>
      </c>
      <c r="L285" s="71"/>
      <c r="M285" s="71"/>
      <c r="N285" s="71"/>
      <c r="O285" s="71"/>
      <c r="P285" s="71"/>
      <c r="Q285" s="71">
        <v>800</v>
      </c>
      <c r="R285" s="71">
        <v>800</v>
      </c>
      <c r="S285" s="71"/>
      <c r="T285" s="71"/>
      <c r="U285" s="71">
        <v>800</v>
      </c>
      <c r="V285" s="71">
        <v>800</v>
      </c>
      <c r="W285" s="63">
        <f>X285</f>
        <v>800</v>
      </c>
      <c r="X285" s="63">
        <f>Z285</f>
        <v>800</v>
      </c>
      <c r="Y285" s="60">
        <v>4000</v>
      </c>
      <c r="Z285" s="63">
        <f>L285+R285</f>
        <v>800</v>
      </c>
      <c r="AA285" s="63">
        <v>2000</v>
      </c>
      <c r="AB285" s="63">
        <v>2000</v>
      </c>
      <c r="AC285" s="63">
        <v>2000</v>
      </c>
      <c r="AD285" s="63"/>
      <c r="AE285" s="63"/>
      <c r="AF285" s="63"/>
      <c r="AH285" s="102"/>
      <c r="AI285" s="64"/>
      <c r="AJ285" s="64"/>
      <c r="AK285" s="64"/>
      <c r="AL285" s="64"/>
      <c r="AM285" s="64"/>
      <c r="AN285" s="64"/>
      <c r="AO285" s="64"/>
      <c r="AP285" s="64"/>
      <c r="AQ285" s="64"/>
      <c r="AR285" s="64"/>
      <c r="AS285" s="64"/>
      <c r="AT285" s="64"/>
      <c r="AU285" s="64"/>
      <c r="AV285" s="64"/>
      <c r="AW285" s="64"/>
      <c r="AX285" s="64"/>
      <c r="AY285" s="64"/>
      <c r="AZ285" s="64"/>
      <c r="BA285" s="64"/>
      <c r="BB285" s="64"/>
      <c r="BC285" s="64"/>
      <c r="BD285" s="64"/>
      <c r="BE285" s="64"/>
      <c r="BF285" s="64"/>
      <c r="BG285" s="64"/>
      <c r="BH285" s="64"/>
      <c r="BI285" s="64"/>
      <c r="BJ285" s="64"/>
      <c r="BK285" s="64"/>
      <c r="BL285" s="64"/>
      <c r="BM285" s="64"/>
      <c r="BN285" s="64"/>
      <c r="BO285" s="64"/>
      <c r="BP285" s="64"/>
      <c r="BQ285" s="64"/>
      <c r="BR285" s="64"/>
      <c r="BS285" s="64"/>
      <c r="BT285" s="64"/>
      <c r="BU285" s="64"/>
      <c r="BV285" s="64"/>
      <c r="BW285" s="64"/>
      <c r="BX285" s="64"/>
      <c r="BY285" s="64"/>
      <c r="BZ285" s="64"/>
      <c r="CA285" s="64"/>
      <c r="CB285" s="64"/>
      <c r="CC285" s="64"/>
      <c r="CD285" s="64"/>
      <c r="CE285" s="64"/>
      <c r="CF285" s="64"/>
      <c r="CG285" s="64"/>
      <c r="CH285" s="64"/>
      <c r="CI285" s="65"/>
    </row>
    <row r="286" spans="2:87" s="66" customFormat="1" ht="15.75" x14ac:dyDescent="0.25">
      <c r="B286" s="135">
        <v>3</v>
      </c>
      <c r="C286" s="172" t="s">
        <v>592</v>
      </c>
      <c r="D286" s="52">
        <v>1</v>
      </c>
      <c r="E286" s="52"/>
      <c r="F286" s="52"/>
      <c r="G286" s="52"/>
      <c r="H286" s="172"/>
      <c r="I286" s="171" t="s">
        <v>593</v>
      </c>
      <c r="J286" s="60">
        <v>5659</v>
      </c>
      <c r="K286" s="60">
        <v>5659</v>
      </c>
      <c r="L286" s="71"/>
      <c r="M286" s="71"/>
      <c r="N286" s="71"/>
      <c r="O286" s="71"/>
      <c r="P286" s="71"/>
      <c r="Q286" s="71">
        <v>800</v>
      </c>
      <c r="R286" s="71">
        <v>800</v>
      </c>
      <c r="S286" s="71"/>
      <c r="T286" s="71"/>
      <c r="U286" s="71">
        <v>800</v>
      </c>
      <c r="V286" s="71">
        <v>800</v>
      </c>
      <c r="W286" s="63">
        <f>X286</f>
        <v>800</v>
      </c>
      <c r="X286" s="63">
        <f>Z286</f>
        <v>800</v>
      </c>
      <c r="Y286" s="60">
        <v>5659</v>
      </c>
      <c r="Z286" s="63">
        <f>L286+R286</f>
        <v>800</v>
      </c>
      <c r="AA286" s="63">
        <v>3000</v>
      </c>
      <c r="AB286" s="63">
        <v>3000</v>
      </c>
      <c r="AC286" s="63">
        <v>3000</v>
      </c>
      <c r="AD286" s="63"/>
      <c r="AE286" s="63"/>
      <c r="AF286" s="63"/>
      <c r="AH286" s="102"/>
      <c r="AI286" s="64"/>
      <c r="AJ286" s="64"/>
      <c r="AK286" s="64"/>
      <c r="AL286" s="64"/>
      <c r="AM286" s="64"/>
      <c r="AN286" s="64"/>
      <c r="AO286" s="64"/>
      <c r="AP286" s="64"/>
      <c r="AQ286" s="64"/>
      <c r="AR286" s="64"/>
      <c r="AS286" s="64"/>
      <c r="AT286" s="64"/>
      <c r="AU286" s="64"/>
      <c r="AV286" s="64"/>
      <c r="AW286" s="64"/>
      <c r="AX286" s="64"/>
      <c r="AY286" s="64"/>
      <c r="AZ286" s="64"/>
      <c r="BA286" s="64"/>
      <c r="BB286" s="64"/>
      <c r="BC286" s="64"/>
      <c r="BD286" s="64"/>
      <c r="BE286" s="64"/>
      <c r="BF286" s="64"/>
      <c r="BG286" s="64"/>
      <c r="BH286" s="64"/>
      <c r="BI286" s="64"/>
      <c r="BJ286" s="64"/>
      <c r="BK286" s="64"/>
      <c r="BL286" s="64"/>
      <c r="BM286" s="64"/>
      <c r="BN286" s="64"/>
      <c r="BO286" s="64"/>
      <c r="BP286" s="64"/>
      <c r="BQ286" s="64"/>
      <c r="BR286" s="64"/>
      <c r="BS286" s="64"/>
      <c r="BT286" s="64"/>
      <c r="BU286" s="64"/>
      <c r="BV286" s="64"/>
      <c r="BW286" s="64"/>
      <c r="BX286" s="64"/>
      <c r="BY286" s="64"/>
      <c r="BZ286" s="64"/>
      <c r="CA286" s="64"/>
      <c r="CB286" s="64"/>
      <c r="CC286" s="64"/>
      <c r="CD286" s="64"/>
      <c r="CE286" s="64"/>
      <c r="CF286" s="64"/>
      <c r="CG286" s="64"/>
      <c r="CH286" s="64"/>
      <c r="CI286" s="65"/>
    </row>
    <row r="287" spans="2:87" s="66" customFormat="1" ht="15.75" x14ac:dyDescent="0.25">
      <c r="B287" s="108" t="s">
        <v>210</v>
      </c>
      <c r="C287" s="109" t="s">
        <v>211</v>
      </c>
      <c r="D287" s="52"/>
      <c r="E287" s="52"/>
      <c r="F287" s="52"/>
      <c r="G287" s="52"/>
      <c r="H287" s="172"/>
      <c r="I287" s="171"/>
      <c r="J287" s="101">
        <v>8023</v>
      </c>
      <c r="K287" s="101">
        <v>8023</v>
      </c>
      <c r="L287" s="71"/>
      <c r="M287" s="71"/>
      <c r="N287" s="71"/>
      <c r="O287" s="71"/>
      <c r="P287" s="71"/>
      <c r="Q287" s="71"/>
      <c r="R287" s="71"/>
      <c r="S287" s="71"/>
      <c r="T287" s="71"/>
      <c r="U287" s="71"/>
      <c r="V287" s="71"/>
      <c r="W287" s="63"/>
      <c r="X287" s="63"/>
      <c r="Y287" s="101">
        <v>8023</v>
      </c>
      <c r="Z287" s="63"/>
      <c r="AA287" s="63"/>
      <c r="AB287" s="63"/>
      <c r="AC287" s="63"/>
      <c r="AD287" s="63"/>
      <c r="AE287" s="63"/>
      <c r="AF287" s="63"/>
      <c r="AH287" s="102"/>
      <c r="AI287" s="64"/>
      <c r="AJ287" s="64"/>
      <c r="AK287" s="64"/>
      <c r="AL287" s="64"/>
      <c r="AM287" s="64"/>
      <c r="AN287" s="64"/>
      <c r="AO287" s="64"/>
      <c r="AP287" s="64"/>
      <c r="AQ287" s="64"/>
      <c r="AR287" s="64"/>
      <c r="AS287" s="64"/>
      <c r="AT287" s="64"/>
      <c r="AU287" s="64"/>
      <c r="AV287" s="64"/>
      <c r="AW287" s="64"/>
      <c r="AX287" s="64"/>
      <c r="AY287" s="64"/>
      <c r="AZ287" s="64"/>
      <c r="BA287" s="64"/>
      <c r="BB287" s="64"/>
      <c r="BC287" s="64"/>
      <c r="BD287" s="64"/>
      <c r="BE287" s="64"/>
      <c r="BF287" s="64"/>
      <c r="BG287" s="64"/>
      <c r="BH287" s="64"/>
      <c r="BI287" s="64"/>
      <c r="BJ287" s="64"/>
      <c r="BK287" s="64"/>
      <c r="BL287" s="64"/>
      <c r="BM287" s="64"/>
      <c r="BN287" s="64"/>
      <c r="BO287" s="64"/>
      <c r="BP287" s="64"/>
      <c r="BQ287" s="64"/>
      <c r="BR287" s="64"/>
      <c r="BS287" s="64"/>
      <c r="BT287" s="64"/>
      <c r="BU287" s="64"/>
      <c r="BV287" s="64"/>
      <c r="BW287" s="64"/>
      <c r="BX287" s="64"/>
      <c r="BY287" s="64"/>
      <c r="BZ287" s="64"/>
      <c r="CA287" s="64"/>
      <c r="CB287" s="64"/>
      <c r="CC287" s="64"/>
      <c r="CD287" s="64"/>
      <c r="CE287" s="64"/>
      <c r="CF287" s="64"/>
      <c r="CG287" s="64"/>
      <c r="CH287" s="64"/>
      <c r="CI287" s="65"/>
    </row>
    <row r="288" spans="2:87" s="66" customFormat="1" ht="47.25" x14ac:dyDescent="0.25">
      <c r="B288" s="69" t="s">
        <v>194</v>
      </c>
      <c r="C288" s="76" t="s">
        <v>594</v>
      </c>
      <c r="D288" s="52"/>
      <c r="E288" s="52">
        <v>1</v>
      </c>
      <c r="F288" s="52"/>
      <c r="G288" s="52"/>
      <c r="H288" s="76"/>
      <c r="I288" s="67" t="s">
        <v>595</v>
      </c>
      <c r="J288" s="60">
        <v>30000</v>
      </c>
      <c r="K288" s="60">
        <v>23846</v>
      </c>
      <c r="L288" s="74">
        <v>16692.2</v>
      </c>
      <c r="M288" s="63">
        <f>L288-O288</f>
        <v>16692.2</v>
      </c>
      <c r="N288" s="63">
        <f>O288+P288</f>
        <v>16692.2</v>
      </c>
      <c r="O288" s="71"/>
      <c r="P288" s="63">
        <v>16692.2</v>
      </c>
      <c r="Q288" s="74"/>
      <c r="R288" s="74"/>
      <c r="S288" s="74"/>
      <c r="T288" s="74"/>
      <c r="U288" s="74"/>
      <c r="V288" s="74"/>
      <c r="W288" s="63">
        <f>X288</f>
        <v>16692.2</v>
      </c>
      <c r="X288" s="63">
        <f>Z288</f>
        <v>16692.2</v>
      </c>
      <c r="Y288" s="60">
        <v>23846</v>
      </c>
      <c r="Z288" s="63">
        <f>L288+R288</f>
        <v>16692.2</v>
      </c>
      <c r="AA288" s="63">
        <v>4286</v>
      </c>
      <c r="AB288" s="63">
        <f>AC288</f>
        <v>4286</v>
      </c>
      <c r="AC288" s="63">
        <v>4286</v>
      </c>
      <c r="AD288" s="63"/>
      <c r="AE288" s="63"/>
      <c r="AF288" s="63"/>
      <c r="AH288" s="102"/>
      <c r="AI288" s="64"/>
      <c r="AJ288" s="64"/>
      <c r="AK288" s="64"/>
      <c r="AL288" s="64"/>
      <c r="AM288" s="64"/>
      <c r="AN288" s="64"/>
      <c r="AO288" s="64"/>
      <c r="AP288" s="64"/>
      <c r="AQ288" s="64"/>
      <c r="AR288" s="64"/>
      <c r="AS288" s="64"/>
      <c r="AT288" s="64"/>
      <c r="AU288" s="64"/>
      <c r="AV288" s="64"/>
      <c r="AW288" s="64"/>
      <c r="AX288" s="64"/>
      <c r="AY288" s="64"/>
      <c r="AZ288" s="64"/>
      <c r="BA288" s="64"/>
      <c r="BB288" s="64"/>
      <c r="BC288" s="64"/>
      <c r="BD288" s="64"/>
      <c r="BE288" s="64"/>
      <c r="BF288" s="64"/>
      <c r="BG288" s="64"/>
      <c r="BH288" s="64"/>
      <c r="BI288" s="64"/>
      <c r="BJ288" s="64"/>
      <c r="BK288" s="64"/>
      <c r="BL288" s="64"/>
      <c r="BM288" s="64"/>
      <c r="BN288" s="64"/>
      <c r="BO288" s="64"/>
      <c r="BP288" s="64"/>
      <c r="BQ288" s="64"/>
      <c r="BR288" s="64"/>
      <c r="BS288" s="64"/>
      <c r="BT288" s="64"/>
      <c r="BU288" s="64"/>
      <c r="BV288" s="64"/>
      <c r="BW288" s="64"/>
      <c r="BX288" s="64"/>
      <c r="BY288" s="64"/>
      <c r="BZ288" s="64"/>
      <c r="CA288" s="64"/>
      <c r="CB288" s="64"/>
      <c r="CC288" s="64"/>
      <c r="CD288" s="64"/>
      <c r="CE288" s="64"/>
      <c r="CF288" s="64"/>
      <c r="CG288" s="64"/>
      <c r="CH288" s="64"/>
      <c r="CI288" s="65"/>
    </row>
    <row r="289" spans="2:87" s="66" customFormat="1" ht="47.25" x14ac:dyDescent="0.25">
      <c r="B289" s="69" t="s">
        <v>194</v>
      </c>
      <c r="C289" s="153" t="s">
        <v>596</v>
      </c>
      <c r="D289" s="52"/>
      <c r="E289" s="52">
        <v>1</v>
      </c>
      <c r="F289" s="52"/>
      <c r="G289" s="52"/>
      <c r="H289" s="153"/>
      <c r="I289" s="171" t="s">
        <v>597</v>
      </c>
      <c r="J289" s="60">
        <v>35071</v>
      </c>
      <c r="K289" s="60">
        <v>35071</v>
      </c>
      <c r="L289" s="74">
        <v>25574</v>
      </c>
      <c r="M289" s="63">
        <f>L289-O289</f>
        <v>25254.805</v>
      </c>
      <c r="N289" s="63">
        <f>O289+P289</f>
        <v>25574</v>
      </c>
      <c r="O289" s="74">
        <v>319.19499999999999</v>
      </c>
      <c r="P289" s="63">
        <v>25254.805</v>
      </c>
      <c r="Q289" s="74"/>
      <c r="R289" s="74"/>
      <c r="S289" s="74"/>
      <c r="T289" s="74"/>
      <c r="U289" s="74"/>
      <c r="V289" s="74"/>
      <c r="W289" s="63">
        <f>X289</f>
        <v>25574</v>
      </c>
      <c r="X289" s="63">
        <f>Z289</f>
        <v>25574</v>
      </c>
      <c r="Y289" s="60">
        <v>35071</v>
      </c>
      <c r="Z289" s="63">
        <f>L289+R289</f>
        <v>25574</v>
      </c>
      <c r="AA289" s="63">
        <v>6200.55</v>
      </c>
      <c r="AB289" s="63">
        <f>AC289</f>
        <v>6200.55</v>
      </c>
      <c r="AC289" s="63">
        <v>6200.55</v>
      </c>
      <c r="AD289" s="63"/>
      <c r="AE289" s="63"/>
      <c r="AF289" s="63"/>
      <c r="AH289" s="102"/>
      <c r="AI289" s="64"/>
      <c r="AJ289" s="64"/>
      <c r="AK289" s="64"/>
      <c r="AL289" s="64"/>
      <c r="AM289" s="64"/>
      <c r="AN289" s="64"/>
      <c r="AO289" s="64"/>
      <c r="AP289" s="64"/>
      <c r="AQ289" s="64"/>
      <c r="AR289" s="64"/>
      <c r="AS289" s="64"/>
      <c r="AT289" s="64"/>
      <c r="AU289" s="64"/>
      <c r="AV289" s="64"/>
      <c r="AW289" s="64"/>
      <c r="AX289" s="64"/>
      <c r="AY289" s="64"/>
      <c r="AZ289" s="64"/>
      <c r="BA289" s="64"/>
      <c r="BB289" s="64"/>
      <c r="BC289" s="64"/>
      <c r="BD289" s="64"/>
      <c r="BE289" s="64"/>
      <c r="BF289" s="64"/>
      <c r="BG289" s="64"/>
      <c r="BH289" s="64"/>
      <c r="BI289" s="64"/>
      <c r="BJ289" s="64"/>
      <c r="BK289" s="64"/>
      <c r="BL289" s="64"/>
      <c r="BM289" s="64"/>
      <c r="BN289" s="64"/>
      <c r="BO289" s="64"/>
      <c r="BP289" s="64"/>
      <c r="BQ289" s="64"/>
      <c r="BR289" s="64"/>
      <c r="BS289" s="64"/>
      <c r="BT289" s="64"/>
      <c r="BU289" s="64"/>
      <c r="BV289" s="64"/>
      <c r="BW289" s="64"/>
      <c r="BX289" s="64"/>
      <c r="BY289" s="64"/>
      <c r="BZ289" s="64"/>
      <c r="CA289" s="64"/>
      <c r="CB289" s="64"/>
      <c r="CC289" s="64"/>
      <c r="CD289" s="64"/>
      <c r="CE289" s="64"/>
      <c r="CF289" s="64"/>
      <c r="CG289" s="64"/>
      <c r="CH289" s="64"/>
      <c r="CI289" s="65"/>
    </row>
    <row r="290" spans="2:87" s="66" customFormat="1" ht="31.5" x14ac:dyDescent="0.25">
      <c r="B290" s="173" t="s">
        <v>194</v>
      </c>
      <c r="C290" s="153" t="s">
        <v>598</v>
      </c>
      <c r="D290" s="52"/>
      <c r="E290" s="52">
        <v>1</v>
      </c>
      <c r="F290" s="52"/>
      <c r="G290" s="52"/>
      <c r="H290" s="153"/>
      <c r="I290" s="141" t="s">
        <v>599</v>
      </c>
      <c r="J290" s="60">
        <v>11000</v>
      </c>
      <c r="K290" s="60">
        <v>11000</v>
      </c>
      <c r="L290" s="71"/>
      <c r="M290" s="71"/>
      <c r="N290" s="71"/>
      <c r="O290" s="71"/>
      <c r="P290" s="71"/>
      <c r="Q290" s="74">
        <v>7651</v>
      </c>
      <c r="R290" s="74">
        <v>7651</v>
      </c>
      <c r="S290" s="128">
        <v>2943.4850000000001</v>
      </c>
      <c r="T290" s="128">
        <v>2943.4850000000001</v>
      </c>
      <c r="U290" s="74">
        <v>7651</v>
      </c>
      <c r="V290" s="74">
        <v>7651</v>
      </c>
      <c r="W290" s="63">
        <f t="shared" ref="W290:W302" si="83">X290</f>
        <v>7651</v>
      </c>
      <c r="X290" s="63">
        <f t="shared" ref="X290:X302" si="84">Z290</f>
        <v>7651</v>
      </c>
      <c r="Y290" s="60">
        <v>11000</v>
      </c>
      <c r="Z290" s="63">
        <f t="shared" ref="Z290:Z302" si="85">L290+R290</f>
        <v>7651</v>
      </c>
      <c r="AA290" s="63">
        <f>Y290-Z290-(Y290*3%)</f>
        <v>3019</v>
      </c>
      <c r="AB290" s="63">
        <f>AC290</f>
        <v>3019</v>
      </c>
      <c r="AC290" s="63">
        <v>3019</v>
      </c>
      <c r="AD290" s="63"/>
      <c r="AE290" s="63"/>
      <c r="AF290" s="63"/>
      <c r="AH290" s="102"/>
      <c r="AI290" s="64"/>
      <c r="AJ290" s="64"/>
      <c r="AK290" s="64"/>
      <c r="AL290" s="64"/>
      <c r="AM290" s="64"/>
      <c r="AN290" s="64"/>
      <c r="AO290" s="64"/>
      <c r="AP290" s="64"/>
      <c r="AQ290" s="64"/>
      <c r="AR290" s="64"/>
      <c r="AS290" s="64"/>
      <c r="AT290" s="64"/>
      <c r="AU290" s="64"/>
      <c r="AV290" s="64"/>
      <c r="AW290" s="64"/>
      <c r="AX290" s="64"/>
      <c r="AY290" s="64"/>
      <c r="AZ290" s="64"/>
      <c r="BA290" s="64"/>
      <c r="BB290" s="64"/>
      <c r="BC290" s="64"/>
      <c r="BD290" s="64"/>
      <c r="BE290" s="64"/>
      <c r="BF290" s="64"/>
      <c r="BG290" s="64"/>
      <c r="BH290" s="64"/>
      <c r="BI290" s="64"/>
      <c r="BJ290" s="64"/>
      <c r="BK290" s="64"/>
      <c r="BL290" s="64"/>
      <c r="BM290" s="64"/>
      <c r="BN290" s="64"/>
      <c r="BO290" s="64"/>
      <c r="BP290" s="64"/>
      <c r="BQ290" s="64"/>
      <c r="BR290" s="64"/>
      <c r="BS290" s="64"/>
      <c r="BT290" s="64"/>
      <c r="BU290" s="64"/>
      <c r="BV290" s="64"/>
      <c r="BW290" s="64"/>
      <c r="BX290" s="64"/>
      <c r="BY290" s="64"/>
      <c r="BZ290" s="64"/>
      <c r="CA290" s="64"/>
      <c r="CB290" s="64"/>
      <c r="CC290" s="64"/>
      <c r="CD290" s="64"/>
      <c r="CE290" s="64"/>
      <c r="CF290" s="64"/>
      <c r="CG290" s="64"/>
      <c r="CH290" s="64"/>
      <c r="CI290" s="65"/>
    </row>
    <row r="291" spans="2:87" s="66" customFormat="1" ht="31.5" x14ac:dyDescent="0.25">
      <c r="B291" s="173">
        <v>2</v>
      </c>
      <c r="C291" s="153" t="s">
        <v>600</v>
      </c>
      <c r="D291" s="52"/>
      <c r="E291" s="52">
        <v>1</v>
      </c>
      <c r="F291" s="52"/>
      <c r="G291" s="52"/>
      <c r="H291" s="153"/>
      <c r="I291" s="141" t="s">
        <v>601</v>
      </c>
      <c r="J291" s="60">
        <v>6000</v>
      </c>
      <c r="K291" s="60">
        <v>6000</v>
      </c>
      <c r="L291" s="71"/>
      <c r="M291" s="71"/>
      <c r="N291" s="71"/>
      <c r="O291" s="71"/>
      <c r="P291" s="71"/>
      <c r="Q291" s="74">
        <v>5000</v>
      </c>
      <c r="R291" s="74">
        <v>5000</v>
      </c>
      <c r="S291" s="128">
        <v>2803.6030000000001</v>
      </c>
      <c r="T291" s="128">
        <v>2803.6030000000001</v>
      </c>
      <c r="U291" s="74">
        <v>5000</v>
      </c>
      <c r="V291" s="74">
        <v>5000</v>
      </c>
      <c r="W291" s="63">
        <f t="shared" si="83"/>
        <v>5000</v>
      </c>
      <c r="X291" s="63">
        <f t="shared" si="84"/>
        <v>5000</v>
      </c>
      <c r="Y291" s="60">
        <v>6000</v>
      </c>
      <c r="Z291" s="63">
        <f t="shared" si="85"/>
        <v>5000</v>
      </c>
      <c r="AA291" s="63">
        <f>Y291-Z291-(Y291*3%)</f>
        <v>820</v>
      </c>
      <c r="AB291" s="63">
        <f t="shared" ref="AB291:AB302" si="86">AC291</f>
        <v>820</v>
      </c>
      <c r="AC291" s="63">
        <v>820</v>
      </c>
      <c r="AD291" s="63"/>
      <c r="AE291" s="63"/>
      <c r="AF291" s="63"/>
      <c r="AH291" s="102"/>
      <c r="AI291" s="64"/>
      <c r="AJ291" s="64"/>
      <c r="AK291" s="64"/>
      <c r="AL291" s="64"/>
      <c r="AM291" s="64"/>
      <c r="AN291" s="64"/>
      <c r="AO291" s="64"/>
      <c r="AP291" s="64"/>
      <c r="AQ291" s="64"/>
      <c r="AR291" s="64"/>
      <c r="AS291" s="64"/>
      <c r="AT291" s="64"/>
      <c r="AU291" s="64"/>
      <c r="AV291" s="64"/>
      <c r="AW291" s="64"/>
      <c r="AX291" s="64"/>
      <c r="AY291" s="64"/>
      <c r="AZ291" s="64"/>
      <c r="BA291" s="64"/>
      <c r="BB291" s="64"/>
      <c r="BC291" s="64"/>
      <c r="BD291" s="64"/>
      <c r="BE291" s="64"/>
      <c r="BF291" s="64"/>
      <c r="BG291" s="64"/>
      <c r="BH291" s="64"/>
      <c r="BI291" s="64"/>
      <c r="BJ291" s="64"/>
      <c r="BK291" s="64"/>
      <c r="BL291" s="64"/>
      <c r="BM291" s="64"/>
      <c r="BN291" s="64"/>
      <c r="BO291" s="64"/>
      <c r="BP291" s="64"/>
      <c r="BQ291" s="64"/>
      <c r="BR291" s="64"/>
      <c r="BS291" s="64"/>
      <c r="BT291" s="64"/>
      <c r="BU291" s="64"/>
      <c r="BV291" s="64"/>
      <c r="BW291" s="64"/>
      <c r="BX291" s="64"/>
      <c r="BY291" s="64"/>
      <c r="BZ291" s="64"/>
      <c r="CA291" s="64"/>
      <c r="CB291" s="64"/>
      <c r="CC291" s="64"/>
      <c r="CD291" s="64"/>
      <c r="CE291" s="64"/>
      <c r="CF291" s="64"/>
      <c r="CG291" s="64"/>
      <c r="CH291" s="64"/>
      <c r="CI291" s="65"/>
    </row>
    <row r="292" spans="2:87" s="66" customFormat="1" ht="36" customHeight="1" x14ac:dyDescent="0.25">
      <c r="B292" s="173">
        <v>1</v>
      </c>
      <c r="C292" s="153" t="s">
        <v>602</v>
      </c>
      <c r="D292" s="52"/>
      <c r="E292" s="52">
        <v>1</v>
      </c>
      <c r="F292" s="52"/>
      <c r="G292" s="52"/>
      <c r="H292" s="153"/>
      <c r="I292" s="62" t="s">
        <v>603</v>
      </c>
      <c r="J292" s="60">
        <v>4000</v>
      </c>
      <c r="K292" s="60">
        <v>4000</v>
      </c>
      <c r="L292" s="71"/>
      <c r="M292" s="71"/>
      <c r="N292" s="71"/>
      <c r="O292" s="71"/>
      <c r="P292" s="71"/>
      <c r="Q292" s="71">
        <v>800</v>
      </c>
      <c r="R292" s="71">
        <v>800</v>
      </c>
      <c r="S292" s="71"/>
      <c r="T292" s="71"/>
      <c r="U292" s="71">
        <v>800</v>
      </c>
      <c r="V292" s="71">
        <v>800</v>
      </c>
      <c r="W292" s="63">
        <f t="shared" si="83"/>
        <v>800</v>
      </c>
      <c r="X292" s="63">
        <f t="shared" si="84"/>
        <v>800</v>
      </c>
      <c r="Y292" s="60">
        <v>4000</v>
      </c>
      <c r="Z292" s="63">
        <f t="shared" si="85"/>
        <v>800</v>
      </c>
      <c r="AA292" s="63">
        <f t="shared" ref="AA292:AA299" si="87">Y292-Z292-(Y292*3%)</f>
        <v>3080</v>
      </c>
      <c r="AB292" s="63">
        <f t="shared" si="86"/>
        <v>3080</v>
      </c>
      <c r="AC292" s="63">
        <v>3080</v>
      </c>
      <c r="AD292" s="63"/>
      <c r="AE292" s="63"/>
      <c r="AF292" s="63"/>
      <c r="AH292" s="102"/>
      <c r="AI292" s="64"/>
      <c r="AJ292" s="64"/>
      <c r="AK292" s="64"/>
      <c r="AL292" s="64"/>
      <c r="AM292" s="64"/>
      <c r="AN292" s="64"/>
      <c r="AO292" s="64"/>
      <c r="AP292" s="64"/>
      <c r="AQ292" s="64"/>
      <c r="AR292" s="64"/>
      <c r="AS292" s="64"/>
      <c r="AT292" s="64"/>
      <c r="AU292" s="64"/>
      <c r="AV292" s="64"/>
      <c r="AW292" s="64"/>
      <c r="AX292" s="64"/>
      <c r="AY292" s="64"/>
      <c r="AZ292" s="64"/>
      <c r="BA292" s="64"/>
      <c r="BB292" s="64"/>
      <c r="BC292" s="64"/>
      <c r="BD292" s="64"/>
      <c r="BE292" s="64"/>
      <c r="BF292" s="64"/>
      <c r="BG292" s="64"/>
      <c r="BH292" s="64"/>
      <c r="BI292" s="64"/>
      <c r="BJ292" s="64"/>
      <c r="BK292" s="64"/>
      <c r="BL292" s="64"/>
      <c r="BM292" s="64"/>
      <c r="BN292" s="64"/>
      <c r="BO292" s="64"/>
      <c r="BP292" s="64"/>
      <c r="BQ292" s="64"/>
      <c r="BR292" s="64"/>
      <c r="BS292" s="64"/>
      <c r="BT292" s="64"/>
      <c r="BU292" s="64"/>
      <c r="BV292" s="64"/>
      <c r="BW292" s="64"/>
      <c r="BX292" s="64"/>
      <c r="BY292" s="64"/>
      <c r="BZ292" s="64"/>
      <c r="CA292" s="64"/>
      <c r="CB292" s="64"/>
      <c r="CC292" s="64"/>
      <c r="CD292" s="64"/>
      <c r="CE292" s="64"/>
      <c r="CF292" s="64"/>
      <c r="CG292" s="64"/>
      <c r="CH292" s="64"/>
      <c r="CI292" s="65"/>
    </row>
    <row r="293" spans="2:87" s="66" customFormat="1" ht="39" customHeight="1" x14ac:dyDescent="0.25">
      <c r="B293" s="173">
        <v>2</v>
      </c>
      <c r="C293" s="153" t="s">
        <v>604</v>
      </c>
      <c r="D293" s="52"/>
      <c r="E293" s="52">
        <v>1</v>
      </c>
      <c r="F293" s="52"/>
      <c r="G293" s="52"/>
      <c r="H293" s="153"/>
      <c r="I293" s="62" t="s">
        <v>605</v>
      </c>
      <c r="J293" s="60">
        <v>5000</v>
      </c>
      <c r="K293" s="60">
        <v>5000</v>
      </c>
      <c r="L293" s="71"/>
      <c r="M293" s="71"/>
      <c r="N293" s="71"/>
      <c r="O293" s="71"/>
      <c r="P293" s="71"/>
      <c r="Q293" s="71">
        <v>800</v>
      </c>
      <c r="R293" s="71">
        <v>800</v>
      </c>
      <c r="S293" s="71"/>
      <c r="T293" s="71"/>
      <c r="U293" s="71">
        <v>800</v>
      </c>
      <c r="V293" s="71">
        <v>800</v>
      </c>
      <c r="W293" s="63">
        <f t="shared" si="83"/>
        <v>800</v>
      </c>
      <c r="X293" s="63">
        <f t="shared" si="84"/>
        <v>800</v>
      </c>
      <c r="Y293" s="60">
        <v>5000</v>
      </c>
      <c r="Z293" s="63">
        <f t="shared" si="85"/>
        <v>800</v>
      </c>
      <c r="AA293" s="63">
        <f t="shared" si="87"/>
        <v>4050</v>
      </c>
      <c r="AB293" s="63">
        <f t="shared" si="86"/>
        <v>4050</v>
      </c>
      <c r="AC293" s="63">
        <v>4050</v>
      </c>
      <c r="AD293" s="63"/>
      <c r="AE293" s="63"/>
      <c r="AF293" s="63"/>
      <c r="AH293" s="102"/>
      <c r="AI293" s="64"/>
      <c r="AJ293" s="64"/>
      <c r="AK293" s="64"/>
      <c r="AL293" s="64"/>
      <c r="AM293" s="64"/>
      <c r="AN293" s="64"/>
      <c r="AO293" s="64"/>
      <c r="AP293" s="64"/>
      <c r="AQ293" s="64"/>
      <c r="AR293" s="64"/>
      <c r="AS293" s="64"/>
      <c r="AT293" s="64"/>
      <c r="AU293" s="64"/>
      <c r="AV293" s="64"/>
      <c r="AW293" s="64"/>
      <c r="AX293" s="64"/>
      <c r="AY293" s="64"/>
      <c r="AZ293" s="64"/>
      <c r="BA293" s="64"/>
      <c r="BB293" s="64"/>
      <c r="BC293" s="64"/>
      <c r="BD293" s="64"/>
      <c r="BE293" s="64"/>
      <c r="BF293" s="64"/>
      <c r="BG293" s="64"/>
      <c r="BH293" s="64"/>
      <c r="BI293" s="64"/>
      <c r="BJ293" s="64"/>
      <c r="BK293" s="64"/>
      <c r="BL293" s="64"/>
      <c r="BM293" s="64"/>
      <c r="BN293" s="64"/>
      <c r="BO293" s="64"/>
      <c r="BP293" s="64"/>
      <c r="BQ293" s="64"/>
      <c r="BR293" s="64"/>
      <c r="BS293" s="64"/>
      <c r="BT293" s="64"/>
      <c r="BU293" s="64"/>
      <c r="BV293" s="64"/>
      <c r="BW293" s="64"/>
      <c r="BX293" s="64"/>
      <c r="BY293" s="64"/>
      <c r="BZ293" s="64"/>
      <c r="CA293" s="64"/>
      <c r="CB293" s="64"/>
      <c r="CC293" s="64"/>
      <c r="CD293" s="64"/>
      <c r="CE293" s="64"/>
      <c r="CF293" s="64"/>
      <c r="CG293" s="64"/>
      <c r="CH293" s="64"/>
      <c r="CI293" s="65"/>
    </row>
    <row r="294" spans="2:87" s="66" customFormat="1" ht="56.25" customHeight="1" x14ac:dyDescent="0.25">
      <c r="B294" s="173">
        <v>1</v>
      </c>
      <c r="C294" s="153" t="s">
        <v>606</v>
      </c>
      <c r="D294" s="52"/>
      <c r="E294" s="52">
        <v>1</v>
      </c>
      <c r="F294" s="52"/>
      <c r="G294" s="52"/>
      <c r="H294" s="153"/>
      <c r="I294" s="141" t="s">
        <v>607</v>
      </c>
      <c r="J294" s="60">
        <v>1500</v>
      </c>
      <c r="K294" s="60">
        <v>1500</v>
      </c>
      <c r="L294" s="71"/>
      <c r="M294" s="71"/>
      <c r="N294" s="71"/>
      <c r="O294" s="71"/>
      <c r="P294" s="71"/>
      <c r="Q294" s="71">
        <v>1300</v>
      </c>
      <c r="R294" s="71">
        <v>1300</v>
      </c>
      <c r="S294" s="128">
        <v>423.14100000000002</v>
      </c>
      <c r="T294" s="128">
        <v>423.14100000000002</v>
      </c>
      <c r="U294" s="71">
        <v>1300</v>
      </c>
      <c r="V294" s="71">
        <v>1300</v>
      </c>
      <c r="W294" s="63">
        <f t="shared" si="83"/>
        <v>1300</v>
      </c>
      <c r="X294" s="63">
        <f t="shared" si="84"/>
        <v>1300</v>
      </c>
      <c r="Y294" s="60">
        <v>1500</v>
      </c>
      <c r="Z294" s="63">
        <f t="shared" si="85"/>
        <v>1300</v>
      </c>
      <c r="AA294" s="63">
        <f t="shared" si="87"/>
        <v>155</v>
      </c>
      <c r="AB294" s="63">
        <f t="shared" si="86"/>
        <v>155</v>
      </c>
      <c r="AC294" s="63">
        <v>155</v>
      </c>
      <c r="AD294" s="63"/>
      <c r="AE294" s="63"/>
      <c r="AF294" s="63"/>
      <c r="AH294" s="102"/>
      <c r="AI294" s="64"/>
      <c r="AJ294" s="64"/>
      <c r="AK294" s="64"/>
      <c r="AL294" s="64"/>
      <c r="AM294" s="64"/>
      <c r="AN294" s="64"/>
      <c r="AO294" s="64"/>
      <c r="AP294" s="64"/>
      <c r="AQ294" s="64"/>
      <c r="AR294" s="64"/>
      <c r="AS294" s="64"/>
      <c r="AT294" s="64"/>
      <c r="AU294" s="64"/>
      <c r="AV294" s="64"/>
      <c r="AW294" s="64"/>
      <c r="AX294" s="64"/>
      <c r="AY294" s="64"/>
      <c r="AZ294" s="64"/>
      <c r="BA294" s="64"/>
      <c r="BB294" s="64"/>
      <c r="BC294" s="64"/>
      <c r="BD294" s="64"/>
      <c r="BE294" s="64"/>
      <c r="BF294" s="64"/>
      <c r="BG294" s="64"/>
      <c r="BH294" s="64"/>
      <c r="BI294" s="64"/>
      <c r="BJ294" s="64"/>
      <c r="BK294" s="64"/>
      <c r="BL294" s="64"/>
      <c r="BM294" s="64"/>
      <c r="BN294" s="64"/>
      <c r="BO294" s="64"/>
      <c r="BP294" s="64"/>
      <c r="BQ294" s="64"/>
      <c r="BR294" s="64"/>
      <c r="BS294" s="64"/>
      <c r="BT294" s="64"/>
      <c r="BU294" s="64"/>
      <c r="BV294" s="64"/>
      <c r="BW294" s="64"/>
      <c r="BX294" s="64"/>
      <c r="BY294" s="64"/>
      <c r="BZ294" s="64"/>
      <c r="CA294" s="64"/>
      <c r="CB294" s="64"/>
      <c r="CC294" s="64"/>
      <c r="CD294" s="64"/>
      <c r="CE294" s="64"/>
      <c r="CF294" s="64"/>
      <c r="CG294" s="64"/>
      <c r="CH294" s="64"/>
      <c r="CI294" s="65"/>
    </row>
    <row r="295" spans="2:87" s="66" customFormat="1" ht="47.25" x14ac:dyDescent="0.25">
      <c r="B295" s="57" t="s">
        <v>194</v>
      </c>
      <c r="C295" s="87" t="s">
        <v>608</v>
      </c>
      <c r="D295" s="52"/>
      <c r="E295" s="52">
        <v>1</v>
      </c>
      <c r="F295" s="52"/>
      <c r="G295" s="52"/>
      <c r="H295" s="87"/>
      <c r="I295" s="171" t="s">
        <v>609</v>
      </c>
      <c r="J295" s="60">
        <v>18000</v>
      </c>
      <c r="K295" s="60">
        <v>18000</v>
      </c>
      <c r="L295" s="74">
        <v>12516</v>
      </c>
      <c r="M295" s="63">
        <f>L295-O295</f>
        <v>12226.562</v>
      </c>
      <c r="N295" s="63">
        <f>O295+P295</f>
        <v>12516</v>
      </c>
      <c r="O295" s="74">
        <v>289.43799999999999</v>
      </c>
      <c r="P295" s="63">
        <v>12226.562</v>
      </c>
      <c r="Q295" s="74"/>
      <c r="R295" s="74"/>
      <c r="S295" s="74"/>
      <c r="T295" s="74"/>
      <c r="U295" s="74"/>
      <c r="V295" s="74"/>
      <c r="W295" s="63">
        <f t="shared" si="83"/>
        <v>12516</v>
      </c>
      <c r="X295" s="63">
        <f t="shared" si="84"/>
        <v>12516</v>
      </c>
      <c r="Y295" s="60">
        <v>18000</v>
      </c>
      <c r="Z295" s="63">
        <f t="shared" si="85"/>
        <v>12516</v>
      </c>
      <c r="AA295" s="63">
        <v>4401.5739999999996</v>
      </c>
      <c r="AB295" s="63">
        <f t="shared" si="86"/>
        <v>4401.5739999999996</v>
      </c>
      <c r="AC295" s="63">
        <v>4401.5739999999996</v>
      </c>
      <c r="AD295" s="63"/>
      <c r="AE295" s="63"/>
      <c r="AF295" s="63"/>
      <c r="AH295" s="102"/>
      <c r="AI295" s="64"/>
      <c r="AJ295" s="64"/>
      <c r="AK295" s="64"/>
      <c r="AL295" s="64"/>
      <c r="AM295" s="64"/>
      <c r="AN295" s="64"/>
      <c r="AO295" s="64"/>
      <c r="AP295" s="64"/>
      <c r="AQ295" s="64"/>
      <c r="AR295" s="64"/>
      <c r="AS295" s="64"/>
      <c r="AT295" s="64"/>
      <c r="AU295" s="64"/>
      <c r="AV295" s="64"/>
      <c r="AW295" s="64"/>
      <c r="AX295" s="64"/>
      <c r="AY295" s="64"/>
      <c r="AZ295" s="64"/>
      <c r="BA295" s="64"/>
      <c r="BB295" s="64"/>
      <c r="BC295" s="64"/>
      <c r="BD295" s="64"/>
      <c r="BE295" s="64"/>
      <c r="BF295" s="64"/>
      <c r="BG295" s="64"/>
      <c r="BH295" s="64"/>
      <c r="BI295" s="64"/>
      <c r="BJ295" s="64"/>
      <c r="BK295" s="64"/>
      <c r="BL295" s="64"/>
      <c r="BM295" s="64"/>
      <c r="BN295" s="64"/>
      <c r="BO295" s="64"/>
      <c r="BP295" s="64"/>
      <c r="BQ295" s="64"/>
      <c r="BR295" s="64"/>
      <c r="BS295" s="64"/>
      <c r="BT295" s="64"/>
      <c r="BU295" s="64"/>
      <c r="BV295" s="64"/>
      <c r="BW295" s="64"/>
      <c r="BX295" s="64"/>
      <c r="BY295" s="64"/>
      <c r="BZ295" s="64"/>
      <c r="CA295" s="64"/>
      <c r="CB295" s="64"/>
      <c r="CC295" s="64"/>
      <c r="CD295" s="64"/>
      <c r="CE295" s="64"/>
      <c r="CF295" s="64"/>
      <c r="CG295" s="64"/>
      <c r="CH295" s="64"/>
      <c r="CI295" s="65"/>
    </row>
    <row r="296" spans="2:87" s="66" customFormat="1" ht="42.75" customHeight="1" x14ac:dyDescent="0.25">
      <c r="B296" s="57" t="s">
        <v>184</v>
      </c>
      <c r="C296" s="87" t="s">
        <v>610</v>
      </c>
      <c r="D296" s="52"/>
      <c r="E296" s="52">
        <v>1</v>
      </c>
      <c r="F296" s="52"/>
      <c r="G296" s="52"/>
      <c r="H296" s="87"/>
      <c r="I296" s="141" t="s">
        <v>611</v>
      </c>
      <c r="J296" s="60">
        <v>1200</v>
      </c>
      <c r="K296" s="60">
        <v>1200</v>
      </c>
      <c r="L296" s="71"/>
      <c r="M296" s="71"/>
      <c r="N296" s="71"/>
      <c r="O296" s="71"/>
      <c r="P296" s="71"/>
      <c r="Q296" s="71">
        <v>1000</v>
      </c>
      <c r="R296" s="71">
        <v>1000</v>
      </c>
      <c r="S296" s="71"/>
      <c r="T296" s="71"/>
      <c r="U296" s="71">
        <v>1000</v>
      </c>
      <c r="V296" s="71">
        <v>1000</v>
      </c>
      <c r="W296" s="63">
        <f t="shared" si="83"/>
        <v>1000</v>
      </c>
      <c r="X296" s="63">
        <f t="shared" si="84"/>
        <v>1000</v>
      </c>
      <c r="Y296" s="60">
        <v>1200</v>
      </c>
      <c r="Z296" s="63">
        <f t="shared" si="85"/>
        <v>1000</v>
      </c>
      <c r="AA296" s="63">
        <f t="shared" si="87"/>
        <v>164</v>
      </c>
      <c r="AB296" s="63">
        <f t="shared" si="86"/>
        <v>164</v>
      </c>
      <c r="AC296" s="63">
        <v>164</v>
      </c>
      <c r="AD296" s="63"/>
      <c r="AE296" s="63"/>
      <c r="AF296" s="63"/>
      <c r="AH296" s="102"/>
      <c r="AI296" s="64"/>
      <c r="AJ296" s="64"/>
      <c r="AK296" s="64"/>
      <c r="AL296" s="64"/>
      <c r="AM296" s="64"/>
      <c r="AN296" s="64"/>
      <c r="AO296" s="64"/>
      <c r="AP296" s="64"/>
      <c r="AQ296" s="64"/>
      <c r="AR296" s="64"/>
      <c r="AS296" s="64"/>
      <c r="AT296" s="64"/>
      <c r="AU296" s="64"/>
      <c r="AV296" s="64"/>
      <c r="AW296" s="64"/>
      <c r="AX296" s="64"/>
      <c r="AY296" s="64"/>
      <c r="AZ296" s="64"/>
      <c r="BA296" s="64"/>
      <c r="BB296" s="64"/>
      <c r="BC296" s="64"/>
      <c r="BD296" s="64"/>
      <c r="BE296" s="64"/>
      <c r="BF296" s="64"/>
      <c r="BG296" s="64"/>
      <c r="BH296" s="64"/>
      <c r="BI296" s="64"/>
      <c r="BJ296" s="64"/>
      <c r="BK296" s="64"/>
      <c r="BL296" s="64"/>
      <c r="BM296" s="64"/>
      <c r="BN296" s="64"/>
      <c r="BO296" s="64"/>
      <c r="BP296" s="64"/>
      <c r="BQ296" s="64"/>
      <c r="BR296" s="64"/>
      <c r="BS296" s="64"/>
      <c r="BT296" s="64"/>
      <c r="BU296" s="64"/>
      <c r="BV296" s="64"/>
      <c r="BW296" s="64"/>
      <c r="BX296" s="64"/>
      <c r="BY296" s="64"/>
      <c r="BZ296" s="64"/>
      <c r="CA296" s="64"/>
      <c r="CB296" s="64"/>
      <c r="CC296" s="64"/>
      <c r="CD296" s="64"/>
      <c r="CE296" s="64"/>
      <c r="CF296" s="64"/>
      <c r="CG296" s="64"/>
      <c r="CH296" s="64"/>
      <c r="CI296" s="65"/>
    </row>
    <row r="297" spans="2:87" s="66" customFormat="1" ht="31.5" x14ac:dyDescent="0.25">
      <c r="B297" s="57" t="s">
        <v>226</v>
      </c>
      <c r="C297" s="87" t="s">
        <v>612</v>
      </c>
      <c r="D297" s="52"/>
      <c r="E297" s="52">
        <v>1</v>
      </c>
      <c r="F297" s="52"/>
      <c r="G297" s="52"/>
      <c r="H297" s="87"/>
      <c r="I297" s="141" t="s">
        <v>613</v>
      </c>
      <c r="J297" s="60">
        <v>6800</v>
      </c>
      <c r="K297" s="60">
        <v>6800</v>
      </c>
      <c r="L297" s="71"/>
      <c r="M297" s="71"/>
      <c r="N297" s="71"/>
      <c r="O297" s="71"/>
      <c r="P297" s="71"/>
      <c r="Q297" s="74">
        <v>3500</v>
      </c>
      <c r="R297" s="74">
        <v>3500</v>
      </c>
      <c r="S297" s="128">
        <v>1223.9359999999999</v>
      </c>
      <c r="T297" s="128">
        <v>1223.9359999999999</v>
      </c>
      <c r="U297" s="74">
        <v>3500</v>
      </c>
      <c r="V297" s="74">
        <v>3500</v>
      </c>
      <c r="W297" s="63">
        <f t="shared" si="83"/>
        <v>3500</v>
      </c>
      <c r="X297" s="63">
        <f t="shared" si="84"/>
        <v>3500</v>
      </c>
      <c r="Y297" s="60">
        <v>6800</v>
      </c>
      <c r="Z297" s="63">
        <f t="shared" si="85"/>
        <v>3500</v>
      </c>
      <c r="AA297" s="63">
        <v>3000</v>
      </c>
      <c r="AB297" s="63">
        <f t="shared" si="86"/>
        <v>3000</v>
      </c>
      <c r="AC297" s="63">
        <v>3000</v>
      </c>
      <c r="AD297" s="63"/>
      <c r="AE297" s="63"/>
      <c r="AF297" s="63"/>
      <c r="AH297" s="102"/>
      <c r="AI297" s="64"/>
      <c r="AJ297" s="64"/>
      <c r="AK297" s="64"/>
      <c r="AL297" s="64"/>
      <c r="AM297" s="64"/>
      <c r="AN297" s="64"/>
      <c r="AO297" s="64"/>
      <c r="AP297" s="64"/>
      <c r="AQ297" s="64"/>
      <c r="AR297" s="64"/>
      <c r="AS297" s="64"/>
      <c r="AT297" s="64"/>
      <c r="AU297" s="64"/>
      <c r="AV297" s="64"/>
      <c r="AW297" s="64"/>
      <c r="AX297" s="64"/>
      <c r="AY297" s="64"/>
      <c r="AZ297" s="64"/>
      <c r="BA297" s="64"/>
      <c r="BB297" s="64"/>
      <c r="BC297" s="64"/>
      <c r="BD297" s="64"/>
      <c r="BE297" s="64"/>
      <c r="BF297" s="64"/>
      <c r="BG297" s="64"/>
      <c r="BH297" s="64"/>
      <c r="BI297" s="64"/>
      <c r="BJ297" s="64"/>
      <c r="BK297" s="64"/>
      <c r="BL297" s="64"/>
      <c r="BM297" s="64"/>
      <c r="BN297" s="64"/>
      <c r="BO297" s="64"/>
      <c r="BP297" s="64"/>
      <c r="BQ297" s="64"/>
      <c r="BR297" s="64"/>
      <c r="BS297" s="64"/>
      <c r="BT297" s="64"/>
      <c r="BU297" s="64"/>
      <c r="BV297" s="64"/>
      <c r="BW297" s="64"/>
      <c r="BX297" s="64"/>
      <c r="BY297" s="64"/>
      <c r="BZ297" s="64"/>
      <c r="CA297" s="64"/>
      <c r="CB297" s="64"/>
      <c r="CC297" s="64"/>
      <c r="CD297" s="64"/>
      <c r="CE297" s="64"/>
      <c r="CF297" s="64"/>
      <c r="CG297" s="64"/>
      <c r="CH297" s="64"/>
      <c r="CI297" s="65"/>
    </row>
    <row r="298" spans="2:87" s="66" customFormat="1" ht="31.5" x14ac:dyDescent="0.25">
      <c r="B298" s="57" t="s">
        <v>229</v>
      </c>
      <c r="C298" s="87" t="s">
        <v>614</v>
      </c>
      <c r="D298" s="52"/>
      <c r="E298" s="52">
        <v>1</v>
      </c>
      <c r="F298" s="52"/>
      <c r="G298" s="52"/>
      <c r="H298" s="87"/>
      <c r="I298" s="141" t="s">
        <v>615</v>
      </c>
      <c r="J298" s="60">
        <v>6300</v>
      </c>
      <c r="K298" s="60">
        <v>6300</v>
      </c>
      <c r="L298" s="71"/>
      <c r="M298" s="71"/>
      <c r="N298" s="71"/>
      <c r="O298" s="71"/>
      <c r="P298" s="71"/>
      <c r="Q298" s="74">
        <v>2000</v>
      </c>
      <c r="R298" s="74">
        <v>2000</v>
      </c>
      <c r="S298" s="74"/>
      <c r="T298" s="74"/>
      <c r="U298" s="74">
        <v>2000</v>
      </c>
      <c r="V298" s="74">
        <v>2000</v>
      </c>
      <c r="W298" s="63">
        <f t="shared" si="83"/>
        <v>2000</v>
      </c>
      <c r="X298" s="63">
        <f t="shared" si="84"/>
        <v>2000</v>
      </c>
      <c r="Y298" s="60">
        <v>6300</v>
      </c>
      <c r="Z298" s="63">
        <f t="shared" si="85"/>
        <v>2000</v>
      </c>
      <c r="AA298" s="63">
        <v>4100</v>
      </c>
      <c r="AB298" s="63">
        <f t="shared" si="86"/>
        <v>4100</v>
      </c>
      <c r="AC298" s="63">
        <v>4100</v>
      </c>
      <c r="AD298" s="63"/>
      <c r="AE298" s="63"/>
      <c r="AF298" s="63"/>
      <c r="AH298" s="102"/>
      <c r="AI298" s="64"/>
      <c r="AJ298" s="64"/>
      <c r="AK298" s="64"/>
      <c r="AL298" s="64"/>
      <c r="AM298" s="64"/>
      <c r="AN298" s="64"/>
      <c r="AO298" s="64"/>
      <c r="AP298" s="64"/>
      <c r="AQ298" s="64"/>
      <c r="AR298" s="64"/>
      <c r="AS298" s="64"/>
      <c r="AT298" s="64"/>
      <c r="AU298" s="64"/>
      <c r="AV298" s="64"/>
      <c r="AW298" s="64"/>
      <c r="AX298" s="64"/>
      <c r="AY298" s="64"/>
      <c r="AZ298" s="64"/>
      <c r="BA298" s="64"/>
      <c r="BB298" s="64"/>
      <c r="BC298" s="64"/>
      <c r="BD298" s="64"/>
      <c r="BE298" s="64"/>
      <c r="BF298" s="64"/>
      <c r="BG298" s="64"/>
      <c r="BH298" s="64"/>
      <c r="BI298" s="64"/>
      <c r="BJ298" s="64"/>
      <c r="BK298" s="64"/>
      <c r="BL298" s="64"/>
      <c r="BM298" s="64"/>
      <c r="BN298" s="64"/>
      <c r="BO298" s="64"/>
      <c r="BP298" s="64"/>
      <c r="BQ298" s="64"/>
      <c r="BR298" s="64"/>
      <c r="BS298" s="64"/>
      <c r="BT298" s="64"/>
      <c r="BU298" s="64"/>
      <c r="BV298" s="64"/>
      <c r="BW298" s="64"/>
      <c r="BX298" s="64"/>
      <c r="BY298" s="64"/>
      <c r="BZ298" s="64"/>
      <c r="CA298" s="64"/>
      <c r="CB298" s="64"/>
      <c r="CC298" s="64"/>
      <c r="CD298" s="64"/>
      <c r="CE298" s="64"/>
      <c r="CF298" s="64"/>
      <c r="CG298" s="64"/>
      <c r="CH298" s="64"/>
      <c r="CI298" s="65"/>
    </row>
    <row r="299" spans="2:87" s="66" customFormat="1" ht="31.5" x14ac:dyDescent="0.25">
      <c r="B299" s="57" t="s">
        <v>232</v>
      </c>
      <c r="C299" s="87" t="s">
        <v>616</v>
      </c>
      <c r="D299" s="52"/>
      <c r="E299" s="52">
        <v>1</v>
      </c>
      <c r="F299" s="52"/>
      <c r="G299" s="52"/>
      <c r="H299" s="87"/>
      <c r="I299" s="171" t="s">
        <v>617</v>
      </c>
      <c r="J299" s="60">
        <v>4000</v>
      </c>
      <c r="K299" s="60">
        <v>4000</v>
      </c>
      <c r="L299" s="71"/>
      <c r="M299" s="71"/>
      <c r="N299" s="71"/>
      <c r="O299" s="71"/>
      <c r="P299" s="71"/>
      <c r="Q299" s="74">
        <v>1000</v>
      </c>
      <c r="R299" s="74">
        <v>1000</v>
      </c>
      <c r="S299" s="128">
        <v>240.17400000000001</v>
      </c>
      <c r="T299" s="128">
        <v>240.17400000000001</v>
      </c>
      <c r="U299" s="74">
        <v>1000</v>
      </c>
      <c r="V299" s="74">
        <v>1000</v>
      </c>
      <c r="W299" s="63">
        <f t="shared" si="83"/>
        <v>1000</v>
      </c>
      <c r="X299" s="63">
        <f t="shared" si="84"/>
        <v>1000</v>
      </c>
      <c r="Y299" s="60">
        <v>4000</v>
      </c>
      <c r="Z299" s="63">
        <f t="shared" si="85"/>
        <v>1000</v>
      </c>
      <c r="AA299" s="63">
        <f t="shared" si="87"/>
        <v>2880</v>
      </c>
      <c r="AB299" s="63">
        <f t="shared" si="86"/>
        <v>2880</v>
      </c>
      <c r="AC299" s="63">
        <v>2880</v>
      </c>
      <c r="AD299" s="63"/>
      <c r="AE299" s="63"/>
      <c r="AF299" s="63"/>
      <c r="AH299" s="102"/>
      <c r="AI299" s="64"/>
      <c r="AJ299" s="64"/>
      <c r="AK299" s="64"/>
      <c r="AL299" s="64"/>
      <c r="AM299" s="64"/>
      <c r="AN299" s="64"/>
      <c r="AO299" s="64"/>
      <c r="AP299" s="64"/>
      <c r="AQ299" s="64"/>
      <c r="AR299" s="64"/>
      <c r="AS299" s="64"/>
      <c r="AT299" s="64"/>
      <c r="AU299" s="64"/>
      <c r="AV299" s="64"/>
      <c r="AW299" s="64"/>
      <c r="AX299" s="64"/>
      <c r="AY299" s="64"/>
      <c r="AZ299" s="64"/>
      <c r="BA299" s="64"/>
      <c r="BB299" s="64"/>
      <c r="BC299" s="64"/>
      <c r="BD299" s="64"/>
      <c r="BE299" s="64"/>
      <c r="BF299" s="64"/>
      <c r="BG299" s="64"/>
      <c r="BH299" s="64"/>
      <c r="BI299" s="64"/>
      <c r="BJ299" s="64"/>
      <c r="BK299" s="64"/>
      <c r="BL299" s="64"/>
      <c r="BM299" s="64"/>
      <c r="BN299" s="64"/>
      <c r="BO299" s="64"/>
      <c r="BP299" s="64"/>
      <c r="BQ299" s="64"/>
      <c r="BR299" s="64"/>
      <c r="BS299" s="64"/>
      <c r="BT299" s="64"/>
      <c r="BU299" s="64"/>
      <c r="BV299" s="64"/>
      <c r="BW299" s="64"/>
      <c r="BX299" s="64"/>
      <c r="BY299" s="64"/>
      <c r="BZ299" s="64"/>
      <c r="CA299" s="64"/>
      <c r="CB299" s="64"/>
      <c r="CC299" s="64"/>
      <c r="CD299" s="64"/>
      <c r="CE299" s="64"/>
      <c r="CF299" s="64"/>
      <c r="CG299" s="64"/>
      <c r="CH299" s="64"/>
      <c r="CI299" s="65"/>
    </row>
    <row r="300" spans="2:87" s="66" customFormat="1" ht="63" x14ac:dyDescent="0.25">
      <c r="B300" s="57" t="s">
        <v>235</v>
      </c>
      <c r="C300" s="87" t="s">
        <v>618</v>
      </c>
      <c r="D300" s="52"/>
      <c r="E300" s="52">
        <v>1</v>
      </c>
      <c r="F300" s="52"/>
      <c r="G300" s="52"/>
      <c r="H300" s="87"/>
      <c r="I300" s="171" t="s">
        <v>619</v>
      </c>
      <c r="J300" s="60">
        <v>8500</v>
      </c>
      <c r="K300" s="60">
        <v>8500</v>
      </c>
      <c r="L300" s="74">
        <v>4500</v>
      </c>
      <c r="M300" s="63">
        <f>L300-O300</f>
        <v>1632.5774999999999</v>
      </c>
      <c r="N300" s="63">
        <f>O300+P300</f>
        <v>4500</v>
      </c>
      <c r="O300" s="74">
        <v>2867.4225000000001</v>
      </c>
      <c r="P300" s="63">
        <v>1632.5774999999999</v>
      </c>
      <c r="Q300" s="74">
        <v>3700</v>
      </c>
      <c r="R300" s="74">
        <v>3700</v>
      </c>
      <c r="S300" s="128">
        <v>2277.7959999999998</v>
      </c>
      <c r="T300" s="128">
        <v>2277.7959999999998</v>
      </c>
      <c r="U300" s="74">
        <v>3700</v>
      </c>
      <c r="V300" s="74">
        <v>3700</v>
      </c>
      <c r="W300" s="63">
        <f t="shared" si="83"/>
        <v>8200</v>
      </c>
      <c r="X300" s="63">
        <f t="shared" si="84"/>
        <v>8200</v>
      </c>
      <c r="Y300" s="60">
        <v>8500</v>
      </c>
      <c r="Z300" s="63">
        <f t="shared" si="85"/>
        <v>8200</v>
      </c>
      <c r="AA300" s="63">
        <v>100</v>
      </c>
      <c r="AB300" s="63">
        <f t="shared" si="86"/>
        <v>100</v>
      </c>
      <c r="AC300" s="63">
        <v>100</v>
      </c>
      <c r="AD300" s="63"/>
      <c r="AE300" s="63"/>
      <c r="AF300" s="63"/>
      <c r="AH300" s="102"/>
      <c r="AI300" s="116">
        <f>3%*Y300</f>
        <v>255</v>
      </c>
      <c r="AJ300" s="64"/>
      <c r="AK300" s="64"/>
      <c r="AL300" s="64"/>
      <c r="AM300" s="64"/>
      <c r="AN300" s="64"/>
      <c r="AO300" s="64"/>
      <c r="AP300" s="64"/>
      <c r="AQ300" s="64"/>
      <c r="AR300" s="64"/>
      <c r="AS300" s="64"/>
      <c r="AT300" s="64"/>
      <c r="AU300" s="64"/>
      <c r="AV300" s="64"/>
      <c r="AW300" s="64"/>
      <c r="AX300" s="64"/>
      <c r="AY300" s="64"/>
      <c r="AZ300" s="64"/>
      <c r="BA300" s="64"/>
      <c r="BB300" s="64"/>
      <c r="BC300" s="64"/>
      <c r="BD300" s="64"/>
      <c r="BE300" s="64"/>
      <c r="BF300" s="64"/>
      <c r="BG300" s="64"/>
      <c r="BH300" s="64"/>
      <c r="BI300" s="64"/>
      <c r="BJ300" s="64"/>
      <c r="BK300" s="64"/>
      <c r="BL300" s="64"/>
      <c r="BM300" s="64"/>
      <c r="BN300" s="64"/>
      <c r="BO300" s="64"/>
      <c r="BP300" s="64"/>
      <c r="BQ300" s="64"/>
      <c r="BR300" s="64"/>
      <c r="BS300" s="64"/>
      <c r="BT300" s="64"/>
      <c r="BU300" s="64"/>
      <c r="BV300" s="64"/>
      <c r="BW300" s="64"/>
      <c r="BX300" s="64"/>
      <c r="BY300" s="64"/>
      <c r="BZ300" s="64"/>
      <c r="CA300" s="64"/>
      <c r="CB300" s="64"/>
      <c r="CC300" s="64"/>
      <c r="CD300" s="64"/>
      <c r="CE300" s="64"/>
      <c r="CF300" s="64"/>
      <c r="CG300" s="64"/>
      <c r="CH300" s="64"/>
      <c r="CI300" s="65"/>
    </row>
    <row r="301" spans="2:87" s="66" customFormat="1" ht="63" x14ac:dyDescent="0.25">
      <c r="B301" s="57" t="s">
        <v>238</v>
      </c>
      <c r="C301" s="87" t="s">
        <v>620</v>
      </c>
      <c r="D301" s="52"/>
      <c r="E301" s="52">
        <v>1</v>
      </c>
      <c r="F301" s="52"/>
      <c r="G301" s="52"/>
      <c r="H301" s="87"/>
      <c r="I301" s="171" t="s">
        <v>621</v>
      </c>
      <c r="J301" s="60">
        <v>9500</v>
      </c>
      <c r="K301" s="60">
        <v>9500</v>
      </c>
      <c r="L301" s="74">
        <v>4500</v>
      </c>
      <c r="M301" s="63">
        <f>L301-O301</f>
        <v>1144.777</v>
      </c>
      <c r="N301" s="63">
        <f>O301+P301</f>
        <v>4500</v>
      </c>
      <c r="O301" s="74">
        <v>3355.223</v>
      </c>
      <c r="P301" s="63">
        <v>1144.777</v>
      </c>
      <c r="Q301" s="74">
        <v>4800</v>
      </c>
      <c r="R301" s="74">
        <v>4800</v>
      </c>
      <c r="S301" s="128">
        <v>2453.8609999999999</v>
      </c>
      <c r="T301" s="128">
        <v>2453.8609999999999</v>
      </c>
      <c r="U301" s="74">
        <v>4800</v>
      </c>
      <c r="V301" s="74">
        <v>4800</v>
      </c>
      <c r="W301" s="63">
        <f t="shared" si="83"/>
        <v>9300</v>
      </c>
      <c r="X301" s="63">
        <f t="shared" si="84"/>
        <v>9300</v>
      </c>
      <c r="Y301" s="60">
        <v>9500</v>
      </c>
      <c r="Z301" s="63">
        <f t="shared" si="85"/>
        <v>9300</v>
      </c>
      <c r="AA301" s="63">
        <v>100</v>
      </c>
      <c r="AB301" s="63">
        <f t="shared" si="86"/>
        <v>100</v>
      </c>
      <c r="AC301" s="63">
        <v>100</v>
      </c>
      <c r="AD301" s="63"/>
      <c r="AE301" s="63"/>
      <c r="AF301" s="63"/>
      <c r="AH301" s="102"/>
      <c r="AI301" s="64"/>
      <c r="AJ301" s="64"/>
      <c r="AK301" s="64"/>
      <c r="AL301" s="64"/>
      <c r="AM301" s="64"/>
      <c r="AN301" s="64"/>
      <c r="AO301" s="64"/>
      <c r="AP301" s="64"/>
      <c r="AQ301" s="64"/>
      <c r="AR301" s="64"/>
      <c r="AS301" s="64"/>
      <c r="AT301" s="64"/>
      <c r="AU301" s="64"/>
      <c r="AV301" s="64"/>
      <c r="AW301" s="64"/>
      <c r="AX301" s="64"/>
      <c r="AY301" s="64"/>
      <c r="AZ301" s="64"/>
      <c r="BA301" s="64"/>
      <c r="BB301" s="64"/>
      <c r="BC301" s="64"/>
      <c r="BD301" s="64"/>
      <c r="BE301" s="64"/>
      <c r="BF301" s="64"/>
      <c r="BG301" s="64"/>
      <c r="BH301" s="64"/>
      <c r="BI301" s="64"/>
      <c r="BJ301" s="64"/>
      <c r="BK301" s="64"/>
      <c r="BL301" s="64"/>
      <c r="BM301" s="64"/>
      <c r="BN301" s="64"/>
      <c r="BO301" s="64"/>
      <c r="BP301" s="64"/>
      <c r="BQ301" s="64"/>
      <c r="BR301" s="64"/>
      <c r="BS301" s="64"/>
      <c r="BT301" s="64"/>
      <c r="BU301" s="64"/>
      <c r="BV301" s="64"/>
      <c r="BW301" s="64"/>
      <c r="BX301" s="64"/>
      <c r="BY301" s="64"/>
      <c r="BZ301" s="64"/>
      <c r="CA301" s="64"/>
      <c r="CB301" s="64"/>
      <c r="CC301" s="64"/>
      <c r="CD301" s="64"/>
      <c r="CE301" s="64"/>
      <c r="CF301" s="64"/>
      <c r="CG301" s="64"/>
      <c r="CH301" s="64"/>
      <c r="CI301" s="65"/>
    </row>
    <row r="302" spans="2:87" s="66" customFormat="1" ht="36.75" customHeight="1" x14ac:dyDescent="0.25">
      <c r="B302" s="57" t="s">
        <v>194</v>
      </c>
      <c r="C302" s="174" t="s">
        <v>622</v>
      </c>
      <c r="D302" s="52"/>
      <c r="E302" s="52">
        <v>1</v>
      </c>
      <c r="F302" s="52"/>
      <c r="G302" s="52"/>
      <c r="H302" s="174"/>
      <c r="I302" s="62" t="s">
        <v>623</v>
      </c>
      <c r="J302" s="60">
        <f>K302*100/90</f>
        <v>2264.4444444444443</v>
      </c>
      <c r="K302" s="60">
        <v>2038</v>
      </c>
      <c r="L302" s="71"/>
      <c r="M302" s="71"/>
      <c r="N302" s="71"/>
      <c r="O302" s="71"/>
      <c r="P302" s="71"/>
      <c r="Q302" s="71">
        <v>700</v>
      </c>
      <c r="R302" s="71">
        <v>700</v>
      </c>
      <c r="S302" s="71"/>
      <c r="T302" s="71"/>
      <c r="U302" s="71">
        <v>700</v>
      </c>
      <c r="V302" s="71">
        <v>700</v>
      </c>
      <c r="W302" s="63">
        <f t="shared" si="83"/>
        <v>700</v>
      </c>
      <c r="X302" s="63">
        <f t="shared" si="84"/>
        <v>700</v>
      </c>
      <c r="Y302" s="60">
        <v>2038</v>
      </c>
      <c r="Z302" s="63">
        <f t="shared" si="85"/>
        <v>700</v>
      </c>
      <c r="AA302" s="63">
        <v>1200</v>
      </c>
      <c r="AB302" s="63">
        <f t="shared" si="86"/>
        <v>1200</v>
      </c>
      <c r="AC302" s="63">
        <v>1200</v>
      </c>
      <c r="AD302" s="63"/>
      <c r="AE302" s="63"/>
      <c r="AF302" s="63"/>
      <c r="AH302" s="102"/>
      <c r="AI302" s="64"/>
      <c r="AJ302" s="64"/>
      <c r="AK302" s="64"/>
      <c r="AL302" s="64"/>
      <c r="AM302" s="64"/>
      <c r="AN302" s="64"/>
      <c r="AO302" s="64"/>
      <c r="AP302" s="64"/>
      <c r="AQ302" s="64"/>
      <c r="AR302" s="64"/>
      <c r="AS302" s="64"/>
      <c r="AT302" s="64"/>
      <c r="AU302" s="64"/>
      <c r="AV302" s="64"/>
      <c r="AW302" s="64"/>
      <c r="AX302" s="64"/>
      <c r="AY302" s="64"/>
      <c r="AZ302" s="64"/>
      <c r="BA302" s="64"/>
      <c r="BB302" s="64"/>
      <c r="BC302" s="64"/>
      <c r="BD302" s="64"/>
      <c r="BE302" s="64"/>
      <c r="BF302" s="64"/>
      <c r="BG302" s="64"/>
      <c r="BH302" s="64"/>
      <c r="BI302" s="64"/>
      <c r="BJ302" s="64"/>
      <c r="BK302" s="64"/>
      <c r="BL302" s="64"/>
      <c r="BM302" s="64"/>
      <c r="BN302" s="64"/>
      <c r="BO302" s="64"/>
      <c r="BP302" s="64"/>
      <c r="BQ302" s="64"/>
      <c r="BR302" s="64"/>
      <c r="BS302" s="64"/>
      <c r="BT302" s="64"/>
      <c r="BU302" s="64"/>
      <c r="BV302" s="64"/>
      <c r="BW302" s="64"/>
      <c r="BX302" s="64"/>
      <c r="BY302" s="64"/>
      <c r="BZ302" s="64"/>
      <c r="CA302" s="64"/>
      <c r="CB302" s="64"/>
      <c r="CC302" s="64"/>
      <c r="CD302" s="64"/>
      <c r="CE302" s="64"/>
      <c r="CF302" s="64"/>
      <c r="CG302" s="64"/>
      <c r="CH302" s="64"/>
      <c r="CI302" s="65"/>
    </row>
    <row r="303" spans="2:87" s="66" customFormat="1" ht="42.75" customHeight="1" x14ac:dyDescent="0.25">
      <c r="B303" s="57" t="s">
        <v>241</v>
      </c>
      <c r="C303" s="172" t="s">
        <v>624</v>
      </c>
      <c r="D303" s="52">
        <v>1</v>
      </c>
      <c r="E303" s="52"/>
      <c r="F303" s="52"/>
      <c r="G303" s="52"/>
      <c r="H303" s="172"/>
      <c r="I303" s="62" t="s">
        <v>625</v>
      </c>
      <c r="J303" s="60">
        <v>6000</v>
      </c>
      <c r="K303" s="60">
        <v>6000</v>
      </c>
      <c r="L303" s="71"/>
      <c r="M303" s="71"/>
      <c r="N303" s="71"/>
      <c r="O303" s="71"/>
      <c r="P303" s="71"/>
      <c r="Q303" s="77">
        <v>900</v>
      </c>
      <c r="R303" s="77">
        <v>900</v>
      </c>
      <c r="S303" s="71"/>
      <c r="T303" s="71"/>
      <c r="U303" s="77">
        <v>900</v>
      </c>
      <c r="V303" s="77">
        <v>900</v>
      </c>
      <c r="W303" s="63">
        <f t="shared" ref="W303:W308" si="88">X303</f>
        <v>900</v>
      </c>
      <c r="X303" s="63">
        <f t="shared" ref="X303:X308" si="89">Z303</f>
        <v>900</v>
      </c>
      <c r="Y303" s="60">
        <v>6000</v>
      </c>
      <c r="Z303" s="63">
        <f t="shared" ref="Z303:Z308" si="90">L303+R303</f>
        <v>900</v>
      </c>
      <c r="AA303" s="63">
        <v>3000</v>
      </c>
      <c r="AB303" s="63">
        <v>3000</v>
      </c>
      <c r="AC303" s="63">
        <v>3000</v>
      </c>
      <c r="AD303" s="63"/>
      <c r="AE303" s="63"/>
      <c r="AF303" s="63"/>
      <c r="AH303" s="102"/>
      <c r="AI303" s="64"/>
      <c r="AJ303" s="64"/>
      <c r="AK303" s="64"/>
      <c r="AL303" s="64"/>
      <c r="AM303" s="64"/>
      <c r="AN303" s="64"/>
      <c r="AO303" s="64"/>
      <c r="AP303" s="64"/>
      <c r="AQ303" s="64"/>
      <c r="AR303" s="64"/>
      <c r="AS303" s="64"/>
      <c r="AT303" s="64"/>
      <c r="AU303" s="64"/>
      <c r="AV303" s="64"/>
      <c r="AW303" s="64"/>
      <c r="AX303" s="64"/>
      <c r="AY303" s="64"/>
      <c r="AZ303" s="64"/>
      <c r="BA303" s="64"/>
      <c r="BB303" s="64"/>
      <c r="BC303" s="64"/>
      <c r="BD303" s="64"/>
      <c r="BE303" s="64"/>
      <c r="BF303" s="64"/>
      <c r="BG303" s="64"/>
      <c r="BH303" s="64"/>
      <c r="BI303" s="64"/>
      <c r="BJ303" s="64"/>
      <c r="BK303" s="64"/>
      <c r="BL303" s="64"/>
      <c r="BM303" s="64"/>
      <c r="BN303" s="64"/>
      <c r="BO303" s="64"/>
      <c r="BP303" s="64"/>
      <c r="BQ303" s="64"/>
      <c r="BR303" s="64"/>
      <c r="BS303" s="64"/>
      <c r="BT303" s="64"/>
      <c r="BU303" s="64"/>
      <c r="BV303" s="64"/>
      <c r="BW303" s="64"/>
      <c r="BX303" s="64"/>
      <c r="BY303" s="64"/>
      <c r="BZ303" s="64"/>
      <c r="CA303" s="64"/>
      <c r="CB303" s="64"/>
      <c r="CC303" s="64"/>
      <c r="CD303" s="64"/>
      <c r="CE303" s="64"/>
      <c r="CF303" s="64"/>
      <c r="CG303" s="64"/>
      <c r="CH303" s="64"/>
      <c r="CI303" s="65"/>
    </row>
    <row r="304" spans="2:87" s="66" customFormat="1" ht="33.75" customHeight="1" x14ac:dyDescent="0.25">
      <c r="B304" s="57" t="s">
        <v>266</v>
      </c>
      <c r="C304" s="172" t="s">
        <v>626</v>
      </c>
      <c r="D304" s="52">
        <v>1</v>
      </c>
      <c r="E304" s="52"/>
      <c r="F304" s="52"/>
      <c r="G304" s="52"/>
      <c r="H304" s="172"/>
      <c r="I304" s="62" t="s">
        <v>627</v>
      </c>
      <c r="J304" s="60">
        <v>10945</v>
      </c>
      <c r="K304" s="60">
        <v>10945</v>
      </c>
      <c r="L304" s="71"/>
      <c r="M304" s="71"/>
      <c r="N304" s="71"/>
      <c r="O304" s="71"/>
      <c r="P304" s="71"/>
      <c r="Q304" s="77">
        <v>2400</v>
      </c>
      <c r="R304" s="77">
        <v>2400</v>
      </c>
      <c r="S304" s="71"/>
      <c r="T304" s="71"/>
      <c r="U304" s="77">
        <v>2400</v>
      </c>
      <c r="V304" s="77">
        <v>2400</v>
      </c>
      <c r="W304" s="63">
        <f t="shared" si="88"/>
        <v>2400</v>
      </c>
      <c r="X304" s="63">
        <f t="shared" si="89"/>
        <v>2400</v>
      </c>
      <c r="Y304" s="60">
        <v>10945</v>
      </c>
      <c r="Z304" s="63">
        <f t="shared" si="90"/>
        <v>2400</v>
      </c>
      <c r="AA304" s="63">
        <v>4000</v>
      </c>
      <c r="AB304" s="63">
        <v>4000</v>
      </c>
      <c r="AC304" s="63">
        <v>4000</v>
      </c>
      <c r="AD304" s="63"/>
      <c r="AE304" s="63"/>
      <c r="AF304" s="63"/>
      <c r="AH304" s="102"/>
      <c r="AI304" s="64"/>
      <c r="AJ304" s="64"/>
      <c r="AK304" s="64"/>
      <c r="AL304" s="64"/>
      <c r="AM304" s="64"/>
      <c r="AN304" s="64"/>
      <c r="AO304" s="64"/>
      <c r="AP304" s="64"/>
      <c r="AQ304" s="64"/>
      <c r="AR304" s="64"/>
      <c r="AS304" s="64"/>
      <c r="AT304" s="64"/>
      <c r="AU304" s="64"/>
      <c r="AV304" s="64"/>
      <c r="AW304" s="64"/>
      <c r="AX304" s="64"/>
      <c r="AY304" s="64"/>
      <c r="AZ304" s="64"/>
      <c r="BA304" s="64"/>
      <c r="BB304" s="64"/>
      <c r="BC304" s="64"/>
      <c r="BD304" s="64"/>
      <c r="BE304" s="64"/>
      <c r="BF304" s="64"/>
      <c r="BG304" s="64"/>
      <c r="BH304" s="64"/>
      <c r="BI304" s="64"/>
      <c r="BJ304" s="64"/>
      <c r="BK304" s="64"/>
      <c r="BL304" s="64"/>
      <c r="BM304" s="64"/>
      <c r="BN304" s="64"/>
      <c r="BO304" s="64"/>
      <c r="BP304" s="64"/>
      <c r="BQ304" s="64"/>
      <c r="BR304" s="64"/>
      <c r="BS304" s="64"/>
      <c r="BT304" s="64"/>
      <c r="BU304" s="64"/>
      <c r="BV304" s="64"/>
      <c r="BW304" s="64"/>
      <c r="BX304" s="64"/>
      <c r="BY304" s="64"/>
      <c r="BZ304" s="64"/>
      <c r="CA304" s="64"/>
      <c r="CB304" s="64"/>
      <c r="CC304" s="64"/>
      <c r="CD304" s="64"/>
      <c r="CE304" s="64"/>
      <c r="CF304" s="64"/>
      <c r="CG304" s="64"/>
      <c r="CH304" s="64"/>
      <c r="CI304" s="65"/>
    </row>
    <row r="305" spans="2:87" s="66" customFormat="1" ht="39" customHeight="1" x14ac:dyDescent="0.25">
      <c r="B305" s="57" t="s">
        <v>268</v>
      </c>
      <c r="C305" s="172" t="s">
        <v>628</v>
      </c>
      <c r="D305" s="52">
        <v>1</v>
      </c>
      <c r="E305" s="52"/>
      <c r="F305" s="52"/>
      <c r="G305" s="52"/>
      <c r="H305" s="172"/>
      <c r="I305" s="62" t="s">
        <v>629</v>
      </c>
      <c r="J305" s="60">
        <v>5500</v>
      </c>
      <c r="K305" s="60">
        <v>5500</v>
      </c>
      <c r="L305" s="71"/>
      <c r="M305" s="71"/>
      <c r="N305" s="71"/>
      <c r="O305" s="71"/>
      <c r="P305" s="71"/>
      <c r="Q305" s="71">
        <v>800</v>
      </c>
      <c r="R305" s="71">
        <v>800</v>
      </c>
      <c r="S305" s="71"/>
      <c r="T305" s="71"/>
      <c r="U305" s="71">
        <v>800</v>
      </c>
      <c r="V305" s="71">
        <v>800</v>
      </c>
      <c r="W305" s="63">
        <f t="shared" si="88"/>
        <v>800</v>
      </c>
      <c r="X305" s="63">
        <f t="shared" si="89"/>
        <v>800</v>
      </c>
      <c r="Y305" s="60">
        <v>5500</v>
      </c>
      <c r="Z305" s="63">
        <f t="shared" si="90"/>
        <v>800</v>
      </c>
      <c r="AA305" s="63">
        <v>3000</v>
      </c>
      <c r="AB305" s="63">
        <v>3000</v>
      </c>
      <c r="AC305" s="63">
        <v>3000</v>
      </c>
      <c r="AD305" s="63"/>
      <c r="AE305" s="63"/>
      <c r="AF305" s="63"/>
      <c r="AH305" s="102"/>
      <c r="AI305" s="64"/>
      <c r="AJ305" s="64"/>
      <c r="AK305" s="64"/>
      <c r="AL305" s="64"/>
      <c r="AM305" s="64"/>
      <c r="AN305" s="64"/>
      <c r="AO305" s="64"/>
      <c r="AP305" s="64"/>
      <c r="AQ305" s="64"/>
      <c r="AR305" s="64"/>
      <c r="AS305" s="64"/>
      <c r="AT305" s="64"/>
      <c r="AU305" s="64"/>
      <c r="AV305" s="64"/>
      <c r="AW305" s="64"/>
      <c r="AX305" s="64"/>
      <c r="AY305" s="64"/>
      <c r="AZ305" s="64"/>
      <c r="BA305" s="64"/>
      <c r="BB305" s="64"/>
      <c r="BC305" s="64"/>
      <c r="BD305" s="64"/>
      <c r="BE305" s="64"/>
      <c r="BF305" s="64"/>
      <c r="BG305" s="64"/>
      <c r="BH305" s="64"/>
      <c r="BI305" s="64"/>
      <c r="BJ305" s="64"/>
      <c r="BK305" s="64"/>
      <c r="BL305" s="64"/>
      <c r="BM305" s="64"/>
      <c r="BN305" s="64"/>
      <c r="BO305" s="64"/>
      <c r="BP305" s="64"/>
      <c r="BQ305" s="64"/>
      <c r="BR305" s="64"/>
      <c r="BS305" s="64"/>
      <c r="BT305" s="64"/>
      <c r="BU305" s="64"/>
      <c r="BV305" s="64"/>
      <c r="BW305" s="64"/>
      <c r="BX305" s="64"/>
      <c r="BY305" s="64"/>
      <c r="BZ305" s="64"/>
      <c r="CA305" s="64"/>
      <c r="CB305" s="64"/>
      <c r="CC305" s="64"/>
      <c r="CD305" s="64"/>
      <c r="CE305" s="64"/>
      <c r="CF305" s="64"/>
      <c r="CG305" s="64"/>
      <c r="CH305" s="64"/>
      <c r="CI305" s="65"/>
    </row>
    <row r="306" spans="2:87" s="66" customFormat="1" ht="15.75" x14ac:dyDescent="0.25">
      <c r="B306" s="57" t="s">
        <v>274</v>
      </c>
      <c r="C306" s="172" t="s">
        <v>630</v>
      </c>
      <c r="D306" s="52">
        <v>1</v>
      </c>
      <c r="E306" s="52"/>
      <c r="F306" s="52"/>
      <c r="G306" s="52"/>
      <c r="H306" s="172"/>
      <c r="I306" s="62" t="s">
        <v>631</v>
      </c>
      <c r="J306" s="60">
        <v>3000</v>
      </c>
      <c r="K306" s="60">
        <v>3000</v>
      </c>
      <c r="L306" s="71"/>
      <c r="M306" s="71"/>
      <c r="N306" s="71"/>
      <c r="O306" s="71"/>
      <c r="P306" s="71"/>
      <c r="Q306" s="71">
        <v>800</v>
      </c>
      <c r="R306" s="71">
        <v>800</v>
      </c>
      <c r="S306" s="71"/>
      <c r="T306" s="71"/>
      <c r="U306" s="71">
        <v>800</v>
      </c>
      <c r="V306" s="71">
        <v>800</v>
      </c>
      <c r="W306" s="63">
        <f t="shared" si="88"/>
        <v>800</v>
      </c>
      <c r="X306" s="63">
        <f t="shared" si="89"/>
        <v>800</v>
      </c>
      <c r="Y306" s="60">
        <v>3000</v>
      </c>
      <c r="Z306" s="63">
        <f t="shared" si="90"/>
        <v>800</v>
      </c>
      <c r="AA306" s="63">
        <f>Y306-Z306</f>
        <v>2200</v>
      </c>
      <c r="AB306" s="63">
        <v>2200</v>
      </c>
      <c r="AC306" s="63">
        <v>2200</v>
      </c>
      <c r="AD306" s="63"/>
      <c r="AE306" s="63"/>
      <c r="AF306" s="63"/>
      <c r="AH306" s="102"/>
      <c r="AI306" s="64"/>
      <c r="AJ306" s="64"/>
      <c r="AK306" s="64"/>
      <c r="AL306" s="64"/>
      <c r="AM306" s="64"/>
      <c r="AN306" s="64"/>
      <c r="AO306" s="64"/>
      <c r="AP306" s="64"/>
      <c r="AQ306" s="64"/>
      <c r="AR306" s="64"/>
      <c r="AS306" s="64"/>
      <c r="AT306" s="64"/>
      <c r="AU306" s="64"/>
      <c r="AV306" s="64"/>
      <c r="AW306" s="64"/>
      <c r="AX306" s="64"/>
      <c r="AY306" s="64"/>
      <c r="AZ306" s="64"/>
      <c r="BA306" s="64"/>
      <c r="BB306" s="64"/>
      <c r="BC306" s="64"/>
      <c r="BD306" s="64"/>
      <c r="BE306" s="64"/>
      <c r="BF306" s="64"/>
      <c r="BG306" s="64"/>
      <c r="BH306" s="64"/>
      <c r="BI306" s="64"/>
      <c r="BJ306" s="64"/>
      <c r="BK306" s="64"/>
      <c r="BL306" s="64"/>
      <c r="BM306" s="64"/>
      <c r="BN306" s="64"/>
      <c r="BO306" s="64"/>
      <c r="BP306" s="64"/>
      <c r="BQ306" s="64"/>
      <c r="BR306" s="64"/>
      <c r="BS306" s="64"/>
      <c r="BT306" s="64"/>
      <c r="BU306" s="64"/>
      <c r="BV306" s="64"/>
      <c r="BW306" s="64"/>
      <c r="BX306" s="64"/>
      <c r="BY306" s="64"/>
      <c r="BZ306" s="64"/>
      <c r="CA306" s="64"/>
      <c r="CB306" s="64"/>
      <c r="CC306" s="64"/>
      <c r="CD306" s="64"/>
      <c r="CE306" s="64"/>
      <c r="CF306" s="64"/>
      <c r="CG306" s="64"/>
      <c r="CH306" s="64"/>
      <c r="CI306" s="65"/>
    </row>
    <row r="307" spans="2:87" s="66" customFormat="1" ht="54" customHeight="1" x14ac:dyDescent="0.25">
      <c r="B307" s="57" t="s">
        <v>276</v>
      </c>
      <c r="C307" s="172" t="s">
        <v>632</v>
      </c>
      <c r="D307" s="52">
        <v>1</v>
      </c>
      <c r="E307" s="52"/>
      <c r="F307" s="52"/>
      <c r="G307" s="52"/>
      <c r="H307" s="172"/>
      <c r="I307" s="62" t="s">
        <v>633</v>
      </c>
      <c r="J307" s="60">
        <v>4000</v>
      </c>
      <c r="K307" s="60">
        <v>4000</v>
      </c>
      <c r="L307" s="71"/>
      <c r="M307" s="71"/>
      <c r="N307" s="71"/>
      <c r="O307" s="71"/>
      <c r="P307" s="71"/>
      <c r="Q307" s="71">
        <v>600</v>
      </c>
      <c r="R307" s="71">
        <v>600</v>
      </c>
      <c r="S307" s="71"/>
      <c r="T307" s="71"/>
      <c r="U307" s="71">
        <v>600</v>
      </c>
      <c r="V307" s="71">
        <v>600</v>
      </c>
      <c r="W307" s="63">
        <f t="shared" si="88"/>
        <v>600</v>
      </c>
      <c r="X307" s="63">
        <f t="shared" si="89"/>
        <v>600</v>
      </c>
      <c r="Y307" s="60">
        <v>4000</v>
      </c>
      <c r="Z307" s="63">
        <f t="shared" si="90"/>
        <v>600</v>
      </c>
      <c r="AA307" s="63">
        <v>1000</v>
      </c>
      <c r="AB307" s="63">
        <v>1000</v>
      </c>
      <c r="AC307" s="63">
        <v>1000</v>
      </c>
      <c r="AD307" s="63"/>
      <c r="AE307" s="63"/>
      <c r="AF307" s="63"/>
      <c r="AH307" s="102"/>
      <c r="AI307" s="64"/>
      <c r="AJ307" s="64"/>
      <c r="AK307" s="64"/>
      <c r="AL307" s="64"/>
      <c r="AM307" s="64"/>
      <c r="AN307" s="64"/>
      <c r="AO307" s="64"/>
      <c r="AP307" s="64"/>
      <c r="AQ307" s="64"/>
      <c r="AR307" s="64"/>
      <c r="AS307" s="64"/>
      <c r="AT307" s="64"/>
      <c r="AU307" s="64"/>
      <c r="AV307" s="64"/>
      <c r="AW307" s="64"/>
      <c r="AX307" s="64"/>
      <c r="AY307" s="64"/>
      <c r="AZ307" s="64"/>
      <c r="BA307" s="64"/>
      <c r="BB307" s="64"/>
      <c r="BC307" s="64"/>
      <c r="BD307" s="64"/>
      <c r="BE307" s="64"/>
      <c r="BF307" s="64"/>
      <c r="BG307" s="64"/>
      <c r="BH307" s="64"/>
      <c r="BI307" s="64"/>
      <c r="BJ307" s="64"/>
      <c r="BK307" s="64"/>
      <c r="BL307" s="64"/>
      <c r="BM307" s="64"/>
      <c r="BN307" s="64"/>
      <c r="BO307" s="64"/>
      <c r="BP307" s="64"/>
      <c r="BQ307" s="64"/>
      <c r="BR307" s="64"/>
      <c r="BS307" s="64"/>
      <c r="BT307" s="64"/>
      <c r="BU307" s="64"/>
      <c r="BV307" s="64"/>
      <c r="BW307" s="64"/>
      <c r="BX307" s="64"/>
      <c r="BY307" s="64"/>
      <c r="BZ307" s="64"/>
      <c r="CA307" s="64"/>
      <c r="CB307" s="64"/>
      <c r="CC307" s="64"/>
      <c r="CD307" s="64"/>
      <c r="CE307" s="64"/>
      <c r="CF307" s="64"/>
      <c r="CG307" s="64"/>
      <c r="CH307" s="64"/>
      <c r="CI307" s="65"/>
    </row>
    <row r="308" spans="2:87" s="66" customFormat="1" ht="54" customHeight="1" x14ac:dyDescent="0.25">
      <c r="B308" s="57" t="s">
        <v>278</v>
      </c>
      <c r="C308" s="172" t="s">
        <v>634</v>
      </c>
      <c r="D308" s="52">
        <v>1</v>
      </c>
      <c r="E308" s="52"/>
      <c r="F308" s="52"/>
      <c r="G308" s="52"/>
      <c r="H308" s="172"/>
      <c r="I308" s="62" t="s">
        <v>635</v>
      </c>
      <c r="J308" s="60">
        <v>4933</v>
      </c>
      <c r="K308" s="60">
        <v>4933</v>
      </c>
      <c r="L308" s="71"/>
      <c r="M308" s="71"/>
      <c r="N308" s="71"/>
      <c r="O308" s="71"/>
      <c r="P308" s="71"/>
      <c r="Q308" s="71">
        <v>800</v>
      </c>
      <c r="R308" s="71">
        <v>800</v>
      </c>
      <c r="S308" s="71"/>
      <c r="T308" s="71"/>
      <c r="U308" s="71">
        <v>800</v>
      </c>
      <c r="V308" s="71">
        <v>800</v>
      </c>
      <c r="W308" s="63">
        <f t="shared" si="88"/>
        <v>800</v>
      </c>
      <c r="X308" s="63">
        <f t="shared" si="89"/>
        <v>800</v>
      </c>
      <c r="Y308" s="60">
        <v>4933</v>
      </c>
      <c r="Z308" s="63">
        <f t="shared" si="90"/>
        <v>800</v>
      </c>
      <c r="AA308" s="63">
        <v>2000</v>
      </c>
      <c r="AB308" s="63">
        <v>2000</v>
      </c>
      <c r="AC308" s="63">
        <v>2000</v>
      </c>
      <c r="AD308" s="63"/>
      <c r="AE308" s="63"/>
      <c r="AF308" s="63"/>
      <c r="AH308" s="102"/>
      <c r="AI308" s="64"/>
      <c r="AJ308" s="64"/>
      <c r="AK308" s="64"/>
      <c r="AL308" s="64"/>
      <c r="AM308" s="64"/>
      <c r="AN308" s="64"/>
      <c r="AO308" s="64"/>
      <c r="AP308" s="64"/>
      <c r="AQ308" s="64"/>
      <c r="AR308" s="64"/>
      <c r="AS308" s="64"/>
      <c r="AT308" s="64"/>
      <c r="AU308" s="64"/>
      <c r="AV308" s="64"/>
      <c r="AW308" s="64"/>
      <c r="AX308" s="64"/>
      <c r="AY308" s="64"/>
      <c r="AZ308" s="64"/>
      <c r="BA308" s="64"/>
      <c r="BB308" s="64"/>
      <c r="BC308" s="64"/>
      <c r="BD308" s="64"/>
      <c r="BE308" s="64"/>
      <c r="BF308" s="64"/>
      <c r="BG308" s="64"/>
      <c r="BH308" s="64"/>
      <c r="BI308" s="64"/>
      <c r="BJ308" s="64"/>
      <c r="BK308" s="64"/>
      <c r="BL308" s="64"/>
      <c r="BM308" s="64"/>
      <c r="BN308" s="64"/>
      <c r="BO308" s="64"/>
      <c r="BP308" s="64"/>
      <c r="BQ308" s="64"/>
      <c r="BR308" s="64"/>
      <c r="BS308" s="64"/>
      <c r="BT308" s="64"/>
      <c r="BU308" s="64"/>
      <c r="BV308" s="64"/>
      <c r="BW308" s="64"/>
      <c r="BX308" s="64"/>
      <c r="BY308" s="64"/>
      <c r="BZ308" s="64"/>
      <c r="CA308" s="64"/>
      <c r="CB308" s="64"/>
      <c r="CC308" s="64"/>
      <c r="CD308" s="64"/>
      <c r="CE308" s="64"/>
      <c r="CF308" s="64"/>
      <c r="CG308" s="64"/>
      <c r="CH308" s="64"/>
      <c r="CI308" s="65"/>
    </row>
    <row r="309" spans="2:87" s="66" customFormat="1" ht="47.25" x14ac:dyDescent="0.25">
      <c r="B309" s="57" t="s">
        <v>194</v>
      </c>
      <c r="C309" s="216" t="s">
        <v>636</v>
      </c>
      <c r="D309" s="52"/>
      <c r="E309" s="52"/>
      <c r="F309" s="52">
        <v>1</v>
      </c>
      <c r="G309" s="52">
        <v>1</v>
      </c>
      <c r="H309" s="216"/>
      <c r="I309" s="141" t="s">
        <v>991</v>
      </c>
      <c r="J309" s="60">
        <v>16500</v>
      </c>
      <c r="K309" s="60">
        <v>16500</v>
      </c>
      <c r="L309" s="71"/>
      <c r="M309" s="71"/>
      <c r="N309" s="71"/>
      <c r="O309" s="71"/>
      <c r="P309" s="71"/>
      <c r="Q309" s="74">
        <v>1000</v>
      </c>
      <c r="R309" s="74">
        <v>1000</v>
      </c>
      <c r="S309" s="74"/>
      <c r="T309" s="74"/>
      <c r="U309" s="74">
        <v>1000</v>
      </c>
      <c r="V309" s="74">
        <v>1000</v>
      </c>
      <c r="W309" s="63">
        <f t="shared" ref="W309:W317" si="91">X309</f>
        <v>1000</v>
      </c>
      <c r="X309" s="63">
        <f t="shared" ref="X309:X317" si="92">Z309</f>
        <v>1000</v>
      </c>
      <c r="Y309" s="60">
        <v>16500</v>
      </c>
      <c r="Z309" s="63">
        <f t="shared" ref="Z309:Z317" si="93">L309+R309</f>
        <v>1000</v>
      </c>
      <c r="AA309" s="326">
        <v>11000</v>
      </c>
      <c r="AB309" s="63">
        <v>9000</v>
      </c>
      <c r="AC309" s="63">
        <v>9000</v>
      </c>
      <c r="AD309" s="63"/>
      <c r="AE309" s="63"/>
      <c r="AF309" s="63"/>
      <c r="AG309" s="52"/>
      <c r="AH309" s="102"/>
      <c r="AI309" s="64"/>
      <c r="AJ309" s="64"/>
      <c r="AK309" s="64"/>
      <c r="AL309" s="64"/>
      <c r="AM309" s="64"/>
      <c r="AN309" s="64"/>
      <c r="AO309" s="64"/>
      <c r="AP309" s="64"/>
      <c r="AQ309" s="64"/>
      <c r="AR309" s="64"/>
      <c r="AS309" s="64"/>
      <c r="AT309" s="64"/>
      <c r="AU309" s="64"/>
      <c r="AV309" s="64"/>
      <c r="AW309" s="64"/>
      <c r="AX309" s="64"/>
      <c r="AY309" s="64"/>
      <c r="AZ309" s="64"/>
      <c r="BA309" s="64"/>
      <c r="BB309" s="64"/>
      <c r="BC309" s="64"/>
      <c r="BD309" s="64"/>
      <c r="BE309" s="64"/>
      <c r="BF309" s="64"/>
      <c r="BG309" s="64"/>
      <c r="BH309" s="64"/>
      <c r="BI309" s="64"/>
      <c r="BJ309" s="64"/>
      <c r="BK309" s="64"/>
      <c r="BL309" s="64"/>
      <c r="BM309" s="64"/>
      <c r="BN309" s="64"/>
      <c r="BO309" s="64"/>
      <c r="BP309" s="64"/>
      <c r="BQ309" s="64"/>
      <c r="BR309" s="64"/>
      <c r="BS309" s="64"/>
      <c r="BT309" s="64"/>
      <c r="BU309" s="64"/>
      <c r="BV309" s="64"/>
      <c r="BW309" s="64"/>
      <c r="BX309" s="64"/>
      <c r="BY309" s="64"/>
      <c r="BZ309" s="64"/>
      <c r="CA309" s="64"/>
      <c r="CB309" s="64"/>
      <c r="CC309" s="64"/>
      <c r="CD309" s="64"/>
      <c r="CE309" s="64"/>
      <c r="CF309" s="64"/>
      <c r="CG309" s="64"/>
      <c r="CH309" s="64"/>
      <c r="CI309" s="65"/>
    </row>
    <row r="310" spans="2:87" s="66" customFormat="1" ht="37.5" customHeight="1" x14ac:dyDescent="0.25">
      <c r="B310" s="283">
        <v>1</v>
      </c>
      <c r="C310" s="76" t="s">
        <v>637</v>
      </c>
      <c r="D310" s="52"/>
      <c r="E310" s="52"/>
      <c r="F310" s="52">
        <v>1</v>
      </c>
      <c r="G310" s="52">
        <v>1</v>
      </c>
      <c r="H310" s="76"/>
      <c r="I310" s="52" t="s">
        <v>638</v>
      </c>
      <c r="J310" s="60">
        <f>K310*100/98</f>
        <v>1403.0612244897959</v>
      </c>
      <c r="K310" s="60">
        <v>1375</v>
      </c>
      <c r="L310" s="71"/>
      <c r="M310" s="71"/>
      <c r="N310" s="71"/>
      <c r="O310" s="71"/>
      <c r="P310" s="71"/>
      <c r="Q310" s="77">
        <v>700</v>
      </c>
      <c r="R310" s="77">
        <v>700</v>
      </c>
      <c r="S310" s="71"/>
      <c r="T310" s="71"/>
      <c r="U310" s="77">
        <v>700</v>
      </c>
      <c r="V310" s="77">
        <v>700</v>
      </c>
      <c r="W310" s="63">
        <f t="shared" si="91"/>
        <v>700</v>
      </c>
      <c r="X310" s="63">
        <f t="shared" si="92"/>
        <v>700</v>
      </c>
      <c r="Y310" s="60">
        <v>1375</v>
      </c>
      <c r="Z310" s="63">
        <f t="shared" si="93"/>
        <v>700</v>
      </c>
      <c r="AA310" s="63">
        <v>630</v>
      </c>
      <c r="AB310" s="63">
        <f>AC310</f>
        <v>630</v>
      </c>
      <c r="AC310" s="63">
        <v>630</v>
      </c>
      <c r="AD310" s="63"/>
      <c r="AE310" s="63"/>
      <c r="AF310" s="63"/>
      <c r="AG310" s="52"/>
      <c r="AH310" s="102"/>
      <c r="AI310" s="64"/>
      <c r="AJ310" s="64"/>
      <c r="AK310" s="64"/>
      <c r="AL310" s="64"/>
      <c r="AM310" s="64"/>
      <c r="AN310" s="64"/>
      <c r="AO310" s="64"/>
      <c r="AP310" s="64"/>
      <c r="AQ310" s="64"/>
      <c r="AR310" s="64"/>
      <c r="AS310" s="64"/>
      <c r="AT310" s="64"/>
      <c r="AU310" s="64"/>
      <c r="AV310" s="64"/>
      <c r="AW310" s="64"/>
      <c r="AX310" s="64"/>
      <c r="AY310" s="64"/>
      <c r="AZ310" s="64"/>
      <c r="BA310" s="64"/>
      <c r="BB310" s="64"/>
      <c r="BC310" s="64"/>
      <c r="BD310" s="64"/>
      <c r="BE310" s="64"/>
      <c r="BF310" s="64"/>
      <c r="BG310" s="64"/>
      <c r="BH310" s="64"/>
      <c r="BI310" s="64"/>
      <c r="BJ310" s="64"/>
      <c r="BK310" s="64"/>
      <c r="BL310" s="64"/>
      <c r="BM310" s="64"/>
      <c r="BN310" s="64"/>
      <c r="BO310" s="64"/>
      <c r="BP310" s="64"/>
      <c r="BQ310" s="64"/>
      <c r="BR310" s="64"/>
      <c r="BS310" s="64"/>
      <c r="BT310" s="64"/>
      <c r="BU310" s="64"/>
      <c r="BV310" s="64"/>
      <c r="BW310" s="64"/>
      <c r="BX310" s="64"/>
      <c r="BY310" s="64"/>
      <c r="BZ310" s="64"/>
      <c r="CA310" s="64"/>
      <c r="CB310" s="64"/>
      <c r="CC310" s="64"/>
      <c r="CD310" s="64"/>
      <c r="CE310" s="64"/>
      <c r="CF310" s="64"/>
      <c r="CG310" s="64"/>
      <c r="CH310" s="64"/>
      <c r="CI310" s="65"/>
    </row>
    <row r="311" spans="2:87" s="291" customFormat="1" ht="41.1" customHeight="1" x14ac:dyDescent="0.25">
      <c r="B311" s="301" t="s">
        <v>194</v>
      </c>
      <c r="C311" s="316" t="s">
        <v>641</v>
      </c>
      <c r="D311" s="285"/>
      <c r="E311" s="285"/>
      <c r="F311" s="285" t="s">
        <v>194</v>
      </c>
      <c r="G311" s="285"/>
      <c r="H311" s="316"/>
      <c r="I311" s="305"/>
      <c r="J311" s="294">
        <v>2000</v>
      </c>
      <c r="K311" s="294">
        <v>2000</v>
      </c>
      <c r="L311" s="311"/>
      <c r="M311" s="311"/>
      <c r="N311" s="311"/>
      <c r="O311" s="311"/>
      <c r="P311" s="311"/>
      <c r="Q311" s="311"/>
      <c r="R311" s="311"/>
      <c r="S311" s="311"/>
      <c r="T311" s="311"/>
      <c r="U311" s="311"/>
      <c r="V311" s="311"/>
      <c r="W311" s="287">
        <f t="shared" si="91"/>
        <v>0</v>
      </c>
      <c r="X311" s="287">
        <f t="shared" si="92"/>
        <v>0</v>
      </c>
      <c r="Y311" s="294">
        <v>2000</v>
      </c>
      <c r="Z311" s="287">
        <f t="shared" si="93"/>
        <v>0</v>
      </c>
      <c r="AA311" s="287"/>
      <c r="AB311" s="287">
        <v>1000</v>
      </c>
      <c r="AC311" s="287"/>
      <c r="AD311" s="287">
        <v>1000</v>
      </c>
      <c r="AE311" s="287"/>
      <c r="AF311" s="287"/>
      <c r="AH311" s="288"/>
      <c r="AI311" s="289"/>
      <c r="AJ311" s="289"/>
      <c r="AK311" s="289"/>
      <c r="AL311" s="289"/>
      <c r="AM311" s="289"/>
      <c r="AN311" s="289"/>
      <c r="AO311" s="289"/>
      <c r="AP311" s="289"/>
      <c r="AQ311" s="289"/>
      <c r="AR311" s="289"/>
      <c r="AS311" s="289"/>
      <c r="AT311" s="289"/>
      <c r="AU311" s="289"/>
      <c r="AV311" s="289"/>
      <c r="AW311" s="289"/>
      <c r="AX311" s="289"/>
      <c r="AY311" s="289"/>
      <c r="AZ311" s="289"/>
      <c r="BA311" s="289"/>
      <c r="BB311" s="289"/>
      <c r="BC311" s="289"/>
      <c r="BD311" s="289"/>
      <c r="BE311" s="289"/>
      <c r="BF311" s="289"/>
      <c r="BG311" s="289"/>
      <c r="BH311" s="289"/>
      <c r="BI311" s="289"/>
      <c r="BJ311" s="289"/>
      <c r="BK311" s="289"/>
      <c r="BL311" s="289"/>
      <c r="BM311" s="289"/>
      <c r="BN311" s="289"/>
      <c r="BO311" s="289"/>
      <c r="BP311" s="289"/>
      <c r="BQ311" s="289"/>
      <c r="BR311" s="289"/>
      <c r="BS311" s="289"/>
      <c r="BT311" s="289"/>
      <c r="BU311" s="289"/>
      <c r="BV311" s="289"/>
      <c r="BW311" s="289"/>
      <c r="BX311" s="289"/>
      <c r="BY311" s="289"/>
      <c r="BZ311" s="289"/>
      <c r="CA311" s="289"/>
      <c r="CB311" s="289"/>
      <c r="CC311" s="289"/>
      <c r="CD311" s="289"/>
      <c r="CE311" s="289"/>
      <c r="CF311" s="289"/>
      <c r="CG311" s="289"/>
      <c r="CH311" s="289"/>
      <c r="CI311" s="290"/>
    </row>
    <row r="312" spans="2:87" s="291" customFormat="1" ht="30.6" customHeight="1" x14ac:dyDescent="0.25">
      <c r="B312" s="301" t="s">
        <v>184</v>
      </c>
      <c r="C312" s="316" t="s">
        <v>642</v>
      </c>
      <c r="D312" s="285"/>
      <c r="E312" s="285"/>
      <c r="F312" s="285" t="s">
        <v>194</v>
      </c>
      <c r="G312" s="285"/>
      <c r="H312" s="316"/>
      <c r="I312" s="305"/>
      <c r="J312" s="294">
        <v>2000</v>
      </c>
      <c r="K312" s="294">
        <v>2000</v>
      </c>
      <c r="L312" s="311"/>
      <c r="M312" s="311"/>
      <c r="N312" s="311"/>
      <c r="O312" s="311"/>
      <c r="P312" s="311"/>
      <c r="Q312" s="311"/>
      <c r="R312" s="311"/>
      <c r="S312" s="311"/>
      <c r="T312" s="311"/>
      <c r="U312" s="311"/>
      <c r="V312" s="311"/>
      <c r="W312" s="287">
        <f t="shared" si="91"/>
        <v>0</v>
      </c>
      <c r="X312" s="287">
        <f t="shared" si="92"/>
        <v>0</v>
      </c>
      <c r="Y312" s="294">
        <v>2000</v>
      </c>
      <c r="Z312" s="287">
        <f t="shared" si="93"/>
        <v>0</v>
      </c>
      <c r="AA312" s="287"/>
      <c r="AB312" s="287">
        <v>1000</v>
      </c>
      <c r="AC312" s="287"/>
      <c r="AD312" s="287">
        <v>1000</v>
      </c>
      <c r="AE312" s="287"/>
      <c r="AF312" s="287"/>
      <c r="AH312" s="288"/>
      <c r="AI312" s="289"/>
      <c r="AJ312" s="289"/>
      <c r="AK312" s="289"/>
      <c r="AL312" s="289"/>
      <c r="AM312" s="289"/>
      <c r="AN312" s="289"/>
      <c r="AO312" s="289"/>
      <c r="AP312" s="289"/>
      <c r="AQ312" s="289"/>
      <c r="AR312" s="289"/>
      <c r="AS312" s="289"/>
      <c r="AT312" s="289"/>
      <c r="AU312" s="289"/>
      <c r="AV312" s="289"/>
      <c r="AW312" s="289"/>
      <c r="AX312" s="289"/>
      <c r="AY312" s="289"/>
      <c r="AZ312" s="289"/>
      <c r="BA312" s="289"/>
      <c r="BB312" s="289"/>
      <c r="BC312" s="289"/>
      <c r="BD312" s="289"/>
      <c r="BE312" s="289"/>
      <c r="BF312" s="289"/>
      <c r="BG312" s="289"/>
      <c r="BH312" s="289"/>
      <c r="BI312" s="289"/>
      <c r="BJ312" s="289"/>
      <c r="BK312" s="289"/>
      <c r="BL312" s="289"/>
      <c r="BM312" s="289"/>
      <c r="BN312" s="289"/>
      <c r="BO312" s="289"/>
      <c r="BP312" s="289"/>
      <c r="BQ312" s="289"/>
      <c r="BR312" s="289"/>
      <c r="BS312" s="289"/>
      <c r="BT312" s="289"/>
      <c r="BU312" s="289"/>
      <c r="BV312" s="289"/>
      <c r="BW312" s="289"/>
      <c r="BX312" s="289"/>
      <c r="BY312" s="289"/>
      <c r="BZ312" s="289"/>
      <c r="CA312" s="289"/>
      <c r="CB312" s="289"/>
      <c r="CC312" s="289"/>
      <c r="CD312" s="289"/>
      <c r="CE312" s="289"/>
      <c r="CF312" s="289"/>
      <c r="CG312" s="289"/>
      <c r="CH312" s="289"/>
      <c r="CI312" s="290"/>
    </row>
    <row r="313" spans="2:87" s="291" customFormat="1" ht="48.75" customHeight="1" x14ac:dyDescent="0.25">
      <c r="B313" s="301" t="s">
        <v>229</v>
      </c>
      <c r="C313" s="316" t="s">
        <v>643</v>
      </c>
      <c r="D313" s="285"/>
      <c r="E313" s="285"/>
      <c r="F313" s="285" t="s">
        <v>194</v>
      </c>
      <c r="G313" s="285"/>
      <c r="H313" s="316"/>
      <c r="I313" s="305"/>
      <c r="J313" s="294">
        <f>1963+200</f>
        <v>2163</v>
      </c>
      <c r="K313" s="294">
        <f>1963+200</f>
        <v>2163</v>
      </c>
      <c r="L313" s="311"/>
      <c r="M313" s="311"/>
      <c r="N313" s="311"/>
      <c r="O313" s="311"/>
      <c r="P313" s="311"/>
      <c r="Q313" s="311"/>
      <c r="R313" s="311"/>
      <c r="S313" s="311"/>
      <c r="T313" s="311"/>
      <c r="U313" s="311"/>
      <c r="V313" s="311"/>
      <c r="W313" s="287">
        <f t="shared" si="91"/>
        <v>0</v>
      </c>
      <c r="X313" s="287">
        <f t="shared" si="92"/>
        <v>0</v>
      </c>
      <c r="Y313" s="294">
        <f>1963+200</f>
        <v>2163</v>
      </c>
      <c r="Z313" s="287">
        <f t="shared" si="93"/>
        <v>0</v>
      </c>
      <c r="AA313" s="287"/>
      <c r="AB313" s="287">
        <v>1000</v>
      </c>
      <c r="AC313" s="287"/>
      <c r="AD313" s="287">
        <v>1000</v>
      </c>
      <c r="AE313" s="287"/>
      <c r="AF313" s="287"/>
      <c r="AG313" s="303"/>
      <c r="AH313" s="288"/>
      <c r="AI313" s="289"/>
      <c r="AJ313" s="289"/>
      <c r="AK313" s="289"/>
      <c r="AL313" s="289"/>
      <c r="AM313" s="289"/>
      <c r="AN313" s="289"/>
      <c r="AO313" s="289"/>
      <c r="AP313" s="289"/>
      <c r="AQ313" s="289"/>
      <c r="AR313" s="289"/>
      <c r="AS313" s="289"/>
      <c r="AT313" s="289"/>
      <c r="AU313" s="289"/>
      <c r="AV313" s="289"/>
      <c r="AW313" s="289"/>
      <c r="AX313" s="289"/>
      <c r="AY313" s="289"/>
      <c r="AZ313" s="289"/>
      <c r="BA313" s="289"/>
      <c r="BB313" s="289"/>
      <c r="BC313" s="289"/>
      <c r="BD313" s="289"/>
      <c r="BE313" s="289"/>
      <c r="BF313" s="289"/>
      <c r="BG313" s="289"/>
      <c r="BH313" s="289"/>
      <c r="BI313" s="289"/>
      <c r="BJ313" s="289"/>
      <c r="BK313" s="289"/>
      <c r="BL313" s="289"/>
      <c r="BM313" s="289"/>
      <c r="BN313" s="289"/>
      <c r="BO313" s="289"/>
      <c r="BP313" s="289"/>
      <c r="BQ313" s="289"/>
      <c r="BR313" s="289"/>
      <c r="BS313" s="289"/>
      <c r="BT313" s="289"/>
      <c r="BU313" s="289"/>
      <c r="BV313" s="289"/>
      <c r="BW313" s="289"/>
      <c r="BX313" s="289"/>
      <c r="BY313" s="289"/>
      <c r="BZ313" s="289"/>
      <c r="CA313" s="289"/>
      <c r="CB313" s="289"/>
      <c r="CC313" s="289"/>
      <c r="CD313" s="289"/>
      <c r="CE313" s="289"/>
      <c r="CF313" s="289"/>
      <c r="CG313" s="289"/>
      <c r="CH313" s="289"/>
      <c r="CI313" s="290"/>
    </row>
    <row r="314" spans="2:87" s="66" customFormat="1" ht="31.5" x14ac:dyDescent="0.25">
      <c r="B314" s="178" t="s">
        <v>194</v>
      </c>
      <c r="C314" s="70" t="s">
        <v>644</v>
      </c>
      <c r="D314" s="52" t="s">
        <v>194</v>
      </c>
      <c r="E314" s="52"/>
      <c r="F314" s="52"/>
      <c r="G314" s="52"/>
      <c r="H314" s="70"/>
      <c r="I314" s="59" t="s">
        <v>645</v>
      </c>
      <c r="J314" s="60">
        <v>20022</v>
      </c>
      <c r="K314" s="60">
        <v>20022</v>
      </c>
      <c r="L314" s="71"/>
      <c r="M314" s="71"/>
      <c r="N314" s="71"/>
      <c r="O314" s="71"/>
      <c r="P314" s="71"/>
      <c r="Q314" s="71">
        <v>650</v>
      </c>
      <c r="R314" s="71">
        <v>650</v>
      </c>
      <c r="S314" s="71"/>
      <c r="T314" s="71"/>
      <c r="U314" s="71">
        <v>650</v>
      </c>
      <c r="V314" s="71">
        <v>650</v>
      </c>
      <c r="W314" s="63">
        <f t="shared" si="91"/>
        <v>650</v>
      </c>
      <c r="X314" s="63">
        <f t="shared" si="92"/>
        <v>650</v>
      </c>
      <c r="Y314" s="60">
        <v>20022</v>
      </c>
      <c r="Z314" s="63">
        <f t="shared" si="93"/>
        <v>650</v>
      </c>
      <c r="AA314" s="63">
        <v>10000</v>
      </c>
      <c r="AB314" s="63">
        <f>AC314</f>
        <v>10000</v>
      </c>
      <c r="AC314" s="63">
        <v>10000</v>
      </c>
      <c r="AD314" s="63"/>
      <c r="AE314" s="63"/>
      <c r="AF314" s="63"/>
      <c r="AH314" s="102"/>
      <c r="AI314" s="64"/>
      <c r="AJ314" s="64"/>
      <c r="AK314" s="64"/>
      <c r="AL314" s="64"/>
      <c r="AM314" s="64"/>
      <c r="AN314" s="64"/>
      <c r="AO314" s="64"/>
      <c r="AP314" s="64"/>
      <c r="AQ314" s="64"/>
      <c r="AR314" s="64"/>
      <c r="AS314" s="64"/>
      <c r="AT314" s="64"/>
      <c r="AU314" s="64"/>
      <c r="AV314" s="64"/>
      <c r="AW314" s="64"/>
      <c r="AX314" s="64"/>
      <c r="AY314" s="64"/>
      <c r="AZ314" s="64"/>
      <c r="BA314" s="64"/>
      <c r="BB314" s="64"/>
      <c r="BC314" s="64"/>
      <c r="BD314" s="64"/>
      <c r="BE314" s="64"/>
      <c r="BF314" s="64"/>
      <c r="BG314" s="64"/>
      <c r="BH314" s="64"/>
      <c r="BI314" s="64"/>
      <c r="BJ314" s="64"/>
      <c r="BK314" s="64"/>
      <c r="BL314" s="64"/>
      <c r="BM314" s="64"/>
      <c r="BN314" s="64"/>
      <c r="BO314" s="64"/>
      <c r="BP314" s="64"/>
      <c r="BQ314" s="64"/>
      <c r="BR314" s="64"/>
      <c r="BS314" s="64"/>
      <c r="BT314" s="64"/>
      <c r="BU314" s="64"/>
      <c r="BV314" s="64"/>
      <c r="BW314" s="64"/>
      <c r="BX314" s="64"/>
      <c r="BY314" s="64"/>
      <c r="BZ314" s="64"/>
      <c r="CA314" s="64"/>
      <c r="CB314" s="64"/>
      <c r="CC314" s="64"/>
      <c r="CD314" s="64"/>
      <c r="CE314" s="64"/>
      <c r="CF314" s="64"/>
      <c r="CG314" s="64"/>
      <c r="CH314" s="64"/>
      <c r="CI314" s="65"/>
    </row>
    <row r="315" spans="2:87" s="66" customFormat="1" ht="50.25" customHeight="1" x14ac:dyDescent="0.25">
      <c r="B315" s="69" t="s">
        <v>194</v>
      </c>
      <c r="C315" s="157" t="s">
        <v>646</v>
      </c>
      <c r="D315" s="52"/>
      <c r="E315" s="52">
        <v>1</v>
      </c>
      <c r="F315" s="52"/>
      <c r="G315" s="52"/>
      <c r="H315" s="157"/>
      <c r="I315" s="72" t="s">
        <v>647</v>
      </c>
      <c r="J315" s="60">
        <v>4000</v>
      </c>
      <c r="K315" s="60">
        <v>4000</v>
      </c>
      <c r="L315" s="71"/>
      <c r="M315" s="71"/>
      <c r="N315" s="71"/>
      <c r="O315" s="71"/>
      <c r="P315" s="71"/>
      <c r="Q315" s="77">
        <v>2996</v>
      </c>
      <c r="R315" s="77">
        <v>2996</v>
      </c>
      <c r="S315" s="128">
        <v>2271.011231</v>
      </c>
      <c r="T315" s="128">
        <v>2271.011231</v>
      </c>
      <c r="U315" s="77">
        <v>2996</v>
      </c>
      <c r="V315" s="77">
        <v>2996</v>
      </c>
      <c r="W315" s="63">
        <f t="shared" si="91"/>
        <v>2996</v>
      </c>
      <c r="X315" s="63">
        <f t="shared" si="92"/>
        <v>2996</v>
      </c>
      <c r="Y315" s="60">
        <v>4000</v>
      </c>
      <c r="Z315" s="63">
        <f t="shared" si="93"/>
        <v>2996</v>
      </c>
      <c r="AA315" s="63">
        <f>Y315-Z315</f>
        <v>1004</v>
      </c>
      <c r="AB315" s="63">
        <f>AC315</f>
        <v>1004</v>
      </c>
      <c r="AC315" s="63">
        <v>1004</v>
      </c>
      <c r="AD315" s="63"/>
      <c r="AE315" s="63"/>
      <c r="AF315" s="63"/>
      <c r="AH315" s="102"/>
      <c r="AI315" s="64"/>
      <c r="AJ315" s="64"/>
      <c r="AK315" s="64"/>
      <c r="AL315" s="64"/>
      <c r="AM315" s="64"/>
      <c r="AN315" s="64"/>
      <c r="AO315" s="64"/>
      <c r="AP315" s="64"/>
      <c r="AQ315" s="64"/>
      <c r="AR315" s="64"/>
      <c r="AS315" s="64"/>
      <c r="AT315" s="64"/>
      <c r="AU315" s="64"/>
      <c r="AV315" s="64"/>
      <c r="AW315" s="64"/>
      <c r="AX315" s="64"/>
      <c r="AY315" s="64"/>
      <c r="AZ315" s="64"/>
      <c r="BA315" s="64"/>
      <c r="BB315" s="64"/>
      <c r="BC315" s="64"/>
      <c r="BD315" s="64"/>
      <c r="BE315" s="64"/>
      <c r="BF315" s="64"/>
      <c r="BG315" s="64"/>
      <c r="BH315" s="64"/>
      <c r="BI315" s="64"/>
      <c r="BJ315" s="64"/>
      <c r="BK315" s="64"/>
      <c r="BL315" s="64"/>
      <c r="BM315" s="64"/>
      <c r="BN315" s="64"/>
      <c r="BO315" s="64"/>
      <c r="BP315" s="64"/>
      <c r="BQ315" s="64"/>
      <c r="BR315" s="64"/>
      <c r="BS315" s="64"/>
      <c r="BT315" s="64"/>
      <c r="BU315" s="64"/>
      <c r="BV315" s="64"/>
      <c r="BW315" s="64"/>
      <c r="BX315" s="64"/>
      <c r="BY315" s="64"/>
      <c r="BZ315" s="64"/>
      <c r="CA315" s="64"/>
      <c r="CB315" s="64"/>
      <c r="CC315" s="64"/>
      <c r="CD315" s="64"/>
      <c r="CE315" s="64"/>
      <c r="CF315" s="64"/>
      <c r="CG315" s="64"/>
      <c r="CH315" s="64"/>
      <c r="CI315" s="65"/>
    </row>
    <row r="316" spans="2:87" s="66" customFormat="1" ht="50.25" customHeight="1" x14ac:dyDescent="0.25">
      <c r="B316" s="69" t="s">
        <v>184</v>
      </c>
      <c r="C316" s="157" t="s">
        <v>648</v>
      </c>
      <c r="D316" s="52"/>
      <c r="E316" s="52">
        <v>1</v>
      </c>
      <c r="F316" s="52"/>
      <c r="G316" s="52"/>
      <c r="H316" s="157"/>
      <c r="I316" s="52" t="s">
        <v>649</v>
      </c>
      <c r="J316" s="60">
        <v>3823</v>
      </c>
      <c r="K316" s="60">
        <v>3823</v>
      </c>
      <c r="L316" s="71"/>
      <c r="M316" s="71"/>
      <c r="N316" s="71"/>
      <c r="O316" s="71"/>
      <c r="P316" s="71"/>
      <c r="Q316" s="77">
        <v>2110</v>
      </c>
      <c r="R316" s="77">
        <v>2110</v>
      </c>
      <c r="S316" s="71"/>
      <c r="T316" s="71"/>
      <c r="U316" s="77">
        <v>2110</v>
      </c>
      <c r="V316" s="77">
        <v>2110</v>
      </c>
      <c r="W316" s="63">
        <f t="shared" si="91"/>
        <v>2110</v>
      </c>
      <c r="X316" s="63">
        <f t="shared" si="92"/>
        <v>2110</v>
      </c>
      <c r="Y316" s="60">
        <v>3823</v>
      </c>
      <c r="Z316" s="63">
        <f t="shared" si="93"/>
        <v>2110</v>
      </c>
      <c r="AA316" s="63">
        <f>Y316-Z316</f>
        <v>1713</v>
      </c>
      <c r="AB316" s="63">
        <f>AC316</f>
        <v>1713</v>
      </c>
      <c r="AC316" s="63">
        <v>1713</v>
      </c>
      <c r="AD316" s="63"/>
      <c r="AE316" s="63"/>
      <c r="AF316" s="63"/>
      <c r="AG316" s="77"/>
      <c r="AH316" s="102"/>
      <c r="AI316" s="64"/>
      <c r="AJ316" s="64"/>
      <c r="AK316" s="64"/>
      <c r="AL316" s="64"/>
      <c r="AM316" s="64"/>
      <c r="AN316" s="64"/>
      <c r="AO316" s="64"/>
      <c r="AP316" s="64"/>
      <c r="AQ316" s="64"/>
      <c r="AR316" s="64"/>
      <c r="AS316" s="64"/>
      <c r="AT316" s="64"/>
      <c r="AU316" s="64"/>
      <c r="AV316" s="64"/>
      <c r="AW316" s="64"/>
      <c r="AX316" s="64"/>
      <c r="AY316" s="64"/>
      <c r="AZ316" s="64"/>
      <c r="BA316" s="64"/>
      <c r="BB316" s="64"/>
      <c r="BC316" s="64"/>
      <c r="BD316" s="64"/>
      <c r="BE316" s="64"/>
      <c r="BF316" s="64"/>
      <c r="BG316" s="64"/>
      <c r="BH316" s="64"/>
      <c r="BI316" s="64"/>
      <c r="BJ316" s="64"/>
      <c r="BK316" s="64"/>
      <c r="BL316" s="64"/>
      <c r="BM316" s="64"/>
      <c r="BN316" s="64"/>
      <c r="BO316" s="64"/>
      <c r="BP316" s="64"/>
      <c r="BQ316" s="64"/>
      <c r="BR316" s="64"/>
      <c r="BS316" s="64"/>
      <c r="BT316" s="64"/>
      <c r="BU316" s="64"/>
      <c r="BV316" s="64"/>
      <c r="BW316" s="64"/>
      <c r="BX316" s="64"/>
      <c r="BY316" s="64"/>
      <c r="BZ316" s="64"/>
      <c r="CA316" s="64"/>
      <c r="CB316" s="64"/>
      <c r="CC316" s="64"/>
      <c r="CD316" s="64"/>
      <c r="CE316" s="64"/>
      <c r="CF316" s="64"/>
      <c r="CG316" s="64"/>
      <c r="CH316" s="64"/>
      <c r="CI316" s="65"/>
    </row>
    <row r="317" spans="2:87" s="66" customFormat="1" ht="50.25" customHeight="1" x14ac:dyDescent="0.25">
      <c r="B317" s="69" t="s">
        <v>226</v>
      </c>
      <c r="C317" s="157" t="s">
        <v>650</v>
      </c>
      <c r="D317" s="52"/>
      <c r="E317" s="52">
        <v>1</v>
      </c>
      <c r="F317" s="52"/>
      <c r="G317" s="52"/>
      <c r="H317" s="157"/>
      <c r="I317" s="52" t="s">
        <v>651</v>
      </c>
      <c r="J317" s="60">
        <v>4335</v>
      </c>
      <c r="K317" s="60">
        <v>4335</v>
      </c>
      <c r="L317" s="71"/>
      <c r="M317" s="71"/>
      <c r="N317" s="71"/>
      <c r="O317" s="71"/>
      <c r="P317" s="71"/>
      <c r="Q317" s="77">
        <v>2535</v>
      </c>
      <c r="R317" s="77">
        <v>2535</v>
      </c>
      <c r="S317" s="71"/>
      <c r="T317" s="71"/>
      <c r="U317" s="77">
        <v>2535</v>
      </c>
      <c r="V317" s="77">
        <v>2535</v>
      </c>
      <c r="W317" s="63">
        <f t="shared" si="91"/>
        <v>2535</v>
      </c>
      <c r="X317" s="63">
        <f t="shared" si="92"/>
        <v>2535</v>
      </c>
      <c r="Y317" s="60">
        <v>4335</v>
      </c>
      <c r="Z317" s="63">
        <f t="shared" si="93"/>
        <v>2535</v>
      </c>
      <c r="AA317" s="63">
        <f>Y317-Z317</f>
        <v>1800</v>
      </c>
      <c r="AB317" s="63">
        <f>AC317</f>
        <v>1800</v>
      </c>
      <c r="AC317" s="63">
        <v>1800</v>
      </c>
      <c r="AD317" s="63"/>
      <c r="AE317" s="63"/>
      <c r="AF317" s="63"/>
      <c r="AG317" s="77"/>
      <c r="AH317" s="102"/>
      <c r="AI317" s="64"/>
      <c r="AJ317" s="64"/>
      <c r="AK317" s="64"/>
      <c r="AL317" s="64"/>
      <c r="AM317" s="64"/>
      <c r="AN317" s="64"/>
      <c r="AO317" s="64"/>
      <c r="AP317" s="64"/>
      <c r="AQ317" s="64"/>
      <c r="AR317" s="64"/>
      <c r="AS317" s="64"/>
      <c r="AT317" s="64"/>
      <c r="AU317" s="64"/>
      <c r="AV317" s="64"/>
      <c r="AW317" s="64"/>
      <c r="AX317" s="64"/>
      <c r="AY317" s="64"/>
      <c r="AZ317" s="64"/>
      <c r="BA317" s="64"/>
      <c r="BB317" s="64"/>
      <c r="BC317" s="64"/>
      <c r="BD317" s="64"/>
      <c r="BE317" s="64"/>
      <c r="BF317" s="64"/>
      <c r="BG317" s="64"/>
      <c r="BH317" s="64"/>
      <c r="BI317" s="64"/>
      <c r="BJ317" s="64"/>
      <c r="BK317" s="64"/>
      <c r="BL317" s="64"/>
      <c r="BM317" s="64"/>
      <c r="BN317" s="64"/>
      <c r="BO317" s="64"/>
      <c r="BP317" s="64"/>
      <c r="BQ317" s="64"/>
      <c r="BR317" s="64"/>
      <c r="BS317" s="64"/>
      <c r="BT317" s="64"/>
      <c r="BU317" s="64"/>
      <c r="BV317" s="64"/>
      <c r="BW317" s="64"/>
      <c r="BX317" s="64"/>
      <c r="BY317" s="64"/>
      <c r="BZ317" s="64"/>
      <c r="CA317" s="64"/>
      <c r="CB317" s="64"/>
      <c r="CC317" s="64"/>
      <c r="CD317" s="64"/>
      <c r="CE317" s="64"/>
      <c r="CF317" s="64"/>
      <c r="CG317" s="64"/>
      <c r="CH317" s="64"/>
      <c r="CI317" s="65"/>
    </row>
    <row r="318" spans="2:87" s="66" customFormat="1" ht="31.5" x14ac:dyDescent="0.25">
      <c r="B318" s="69" t="s">
        <v>194</v>
      </c>
      <c r="C318" s="179" t="s">
        <v>652</v>
      </c>
      <c r="D318" s="52"/>
      <c r="E318" s="52"/>
      <c r="F318" s="52">
        <v>1</v>
      </c>
      <c r="G318" s="52">
        <v>1</v>
      </c>
      <c r="H318" s="179"/>
      <c r="I318" s="283" t="s">
        <v>653</v>
      </c>
      <c r="J318" s="60">
        <v>9373</v>
      </c>
      <c r="K318" s="60">
        <v>9373</v>
      </c>
      <c r="L318" s="71"/>
      <c r="M318" s="71"/>
      <c r="N318" s="71"/>
      <c r="O318" s="71"/>
      <c r="P318" s="71"/>
      <c r="Q318" s="74"/>
      <c r="R318" s="74"/>
      <c r="S318" s="74"/>
      <c r="T318" s="74"/>
      <c r="U318" s="74"/>
      <c r="V318" s="74"/>
      <c r="W318" s="63">
        <f t="shared" ref="W318:W336" si="94">X318</f>
        <v>0</v>
      </c>
      <c r="X318" s="63">
        <f t="shared" ref="X318:X336" si="95">Z318</f>
        <v>0</v>
      </c>
      <c r="Y318" s="60">
        <v>9373</v>
      </c>
      <c r="Z318" s="63">
        <f t="shared" ref="Z318:Z336" si="96">L318+R318</f>
        <v>0</v>
      </c>
      <c r="AA318" s="326">
        <v>5000</v>
      </c>
      <c r="AB318" s="63">
        <f>AC318+AD318</f>
        <v>3000</v>
      </c>
      <c r="AC318" s="63">
        <v>3000</v>
      </c>
      <c r="AD318" s="63"/>
      <c r="AE318" s="63"/>
      <c r="AF318" s="63"/>
      <c r="AH318" s="102"/>
      <c r="AI318" s="64"/>
      <c r="AJ318" s="64"/>
      <c r="AK318" s="64"/>
      <c r="AL318" s="64"/>
      <c r="AM318" s="64"/>
      <c r="AN318" s="64"/>
      <c r="AO318" s="64"/>
      <c r="AP318" s="64"/>
      <c r="AQ318" s="64"/>
      <c r="AR318" s="64"/>
      <c r="AS318" s="64"/>
      <c r="AT318" s="64"/>
      <c r="AU318" s="64"/>
      <c r="AV318" s="64"/>
      <c r="AW318" s="64"/>
      <c r="AX318" s="64"/>
      <c r="AY318" s="64"/>
      <c r="AZ318" s="64"/>
      <c r="BA318" s="64"/>
      <c r="BB318" s="64"/>
      <c r="BC318" s="64"/>
      <c r="BD318" s="64"/>
      <c r="BE318" s="64"/>
      <c r="BF318" s="64"/>
      <c r="BG318" s="64"/>
      <c r="BH318" s="64"/>
      <c r="BI318" s="64"/>
      <c r="BJ318" s="64"/>
      <c r="BK318" s="64"/>
      <c r="BL318" s="64"/>
      <c r="BM318" s="64"/>
      <c r="BN318" s="64"/>
      <c r="BO318" s="64"/>
      <c r="BP318" s="64"/>
      <c r="BQ318" s="64"/>
      <c r="BR318" s="64"/>
      <c r="BS318" s="64"/>
      <c r="BT318" s="64"/>
      <c r="BU318" s="64"/>
      <c r="BV318" s="64"/>
      <c r="BW318" s="64"/>
      <c r="BX318" s="64"/>
      <c r="BY318" s="64"/>
      <c r="BZ318" s="64"/>
      <c r="CA318" s="64"/>
      <c r="CB318" s="64"/>
      <c r="CC318" s="64"/>
      <c r="CD318" s="64"/>
      <c r="CE318" s="64"/>
      <c r="CF318" s="64"/>
      <c r="CG318" s="64"/>
      <c r="CH318" s="64"/>
      <c r="CI318" s="65"/>
    </row>
    <row r="319" spans="2:87" s="66" customFormat="1" ht="31.5" x14ac:dyDescent="0.25">
      <c r="B319" s="69" t="s">
        <v>184</v>
      </c>
      <c r="C319" s="179" t="s">
        <v>654</v>
      </c>
      <c r="D319" s="52"/>
      <c r="E319" s="52"/>
      <c r="F319" s="52">
        <v>1</v>
      </c>
      <c r="G319" s="52">
        <v>1</v>
      </c>
      <c r="H319" s="179"/>
      <c r="I319" s="283" t="s">
        <v>655</v>
      </c>
      <c r="J319" s="60">
        <v>2335</v>
      </c>
      <c r="K319" s="60">
        <v>2335</v>
      </c>
      <c r="L319" s="71"/>
      <c r="M319" s="71"/>
      <c r="N319" s="71"/>
      <c r="O319" s="71"/>
      <c r="P319" s="71"/>
      <c r="Q319" s="74"/>
      <c r="R319" s="74"/>
      <c r="S319" s="74"/>
      <c r="T319" s="74"/>
      <c r="U319" s="74"/>
      <c r="V319" s="74"/>
      <c r="W319" s="63">
        <f t="shared" si="94"/>
        <v>0</v>
      </c>
      <c r="X319" s="63">
        <f t="shared" si="95"/>
        <v>0</v>
      </c>
      <c r="Y319" s="60">
        <v>2335</v>
      </c>
      <c r="Z319" s="63">
        <f t="shared" si="96"/>
        <v>0</v>
      </c>
      <c r="AA319" s="326">
        <v>2300</v>
      </c>
      <c r="AB319" s="63">
        <f t="shared" ref="AB319:AB336" si="97">AC319+AD319</f>
        <v>1000</v>
      </c>
      <c r="AC319" s="63">
        <v>1000</v>
      </c>
      <c r="AD319" s="63"/>
      <c r="AE319" s="63"/>
      <c r="AF319" s="63"/>
      <c r="AH319" s="102"/>
      <c r="AI319" s="64"/>
      <c r="AJ319" s="64"/>
      <c r="AK319" s="64"/>
      <c r="AL319" s="64"/>
      <c r="AM319" s="64"/>
      <c r="AN319" s="64"/>
      <c r="AO319" s="64"/>
      <c r="AP319" s="64"/>
      <c r="AQ319" s="64"/>
      <c r="AR319" s="64"/>
      <c r="AS319" s="64"/>
      <c r="AT319" s="64"/>
      <c r="AU319" s="64"/>
      <c r="AV319" s="64"/>
      <c r="AW319" s="64"/>
      <c r="AX319" s="64"/>
      <c r="AY319" s="64"/>
      <c r="AZ319" s="64"/>
      <c r="BA319" s="64"/>
      <c r="BB319" s="64"/>
      <c r="BC319" s="64"/>
      <c r="BD319" s="64"/>
      <c r="BE319" s="64"/>
      <c r="BF319" s="64"/>
      <c r="BG319" s="64"/>
      <c r="BH319" s="64"/>
      <c r="BI319" s="64"/>
      <c r="BJ319" s="64"/>
      <c r="BK319" s="64"/>
      <c r="BL319" s="64"/>
      <c r="BM319" s="64"/>
      <c r="BN319" s="64"/>
      <c r="BO319" s="64"/>
      <c r="BP319" s="64"/>
      <c r="BQ319" s="64"/>
      <c r="BR319" s="64"/>
      <c r="BS319" s="64"/>
      <c r="BT319" s="64"/>
      <c r="BU319" s="64"/>
      <c r="BV319" s="64"/>
      <c r="BW319" s="64"/>
      <c r="BX319" s="64"/>
      <c r="BY319" s="64"/>
      <c r="BZ319" s="64"/>
      <c r="CA319" s="64"/>
      <c r="CB319" s="64"/>
      <c r="CC319" s="64"/>
      <c r="CD319" s="64"/>
      <c r="CE319" s="64"/>
      <c r="CF319" s="64"/>
      <c r="CG319" s="64"/>
      <c r="CH319" s="64"/>
      <c r="CI319" s="65"/>
    </row>
    <row r="320" spans="2:87" s="66" customFormat="1" ht="31.5" x14ac:dyDescent="0.25">
      <c r="B320" s="69" t="s">
        <v>226</v>
      </c>
      <c r="C320" s="179" t="s">
        <v>656</v>
      </c>
      <c r="D320" s="52"/>
      <c r="E320" s="52"/>
      <c r="F320" s="52">
        <v>1</v>
      </c>
      <c r="G320" s="52">
        <v>1</v>
      </c>
      <c r="H320" s="179"/>
      <c r="I320" s="283" t="s">
        <v>657</v>
      </c>
      <c r="J320" s="60">
        <v>1830</v>
      </c>
      <c r="K320" s="60">
        <v>1830</v>
      </c>
      <c r="L320" s="71"/>
      <c r="M320" s="71"/>
      <c r="N320" s="71"/>
      <c r="O320" s="71"/>
      <c r="P320" s="71"/>
      <c r="Q320" s="74"/>
      <c r="R320" s="74"/>
      <c r="S320" s="74"/>
      <c r="T320" s="74"/>
      <c r="U320" s="74"/>
      <c r="V320" s="74"/>
      <c r="W320" s="63">
        <f t="shared" si="94"/>
        <v>0</v>
      </c>
      <c r="X320" s="63">
        <f t="shared" si="95"/>
        <v>0</v>
      </c>
      <c r="Y320" s="60">
        <v>1830</v>
      </c>
      <c r="Z320" s="63">
        <f t="shared" si="96"/>
        <v>0</v>
      </c>
      <c r="AA320" s="326">
        <v>1800</v>
      </c>
      <c r="AB320" s="63">
        <f t="shared" si="97"/>
        <v>1000</v>
      </c>
      <c r="AC320" s="63">
        <v>1000</v>
      </c>
      <c r="AD320" s="63"/>
      <c r="AE320" s="63"/>
      <c r="AF320" s="63"/>
      <c r="AH320" s="102"/>
      <c r="AI320" s="64"/>
      <c r="AJ320" s="64"/>
      <c r="AK320" s="64"/>
      <c r="AL320" s="64"/>
      <c r="AM320" s="64"/>
      <c r="AN320" s="64"/>
      <c r="AO320" s="64"/>
      <c r="AP320" s="64"/>
      <c r="AQ320" s="64"/>
      <c r="AR320" s="64"/>
      <c r="AS320" s="64"/>
      <c r="AT320" s="64"/>
      <c r="AU320" s="64"/>
      <c r="AV320" s="64"/>
      <c r="AW320" s="64"/>
      <c r="AX320" s="64"/>
      <c r="AY320" s="64"/>
      <c r="AZ320" s="64"/>
      <c r="BA320" s="64"/>
      <c r="BB320" s="64"/>
      <c r="BC320" s="64"/>
      <c r="BD320" s="64"/>
      <c r="BE320" s="64"/>
      <c r="BF320" s="64"/>
      <c r="BG320" s="64"/>
      <c r="BH320" s="64"/>
      <c r="BI320" s="64"/>
      <c r="BJ320" s="64"/>
      <c r="BK320" s="64"/>
      <c r="BL320" s="64"/>
      <c r="BM320" s="64"/>
      <c r="BN320" s="64"/>
      <c r="BO320" s="64"/>
      <c r="BP320" s="64"/>
      <c r="BQ320" s="64"/>
      <c r="BR320" s="64"/>
      <c r="BS320" s="64"/>
      <c r="BT320" s="64"/>
      <c r="BU320" s="64"/>
      <c r="BV320" s="64"/>
      <c r="BW320" s="64"/>
      <c r="BX320" s="64"/>
      <c r="BY320" s="64"/>
      <c r="BZ320" s="64"/>
      <c r="CA320" s="64"/>
      <c r="CB320" s="64"/>
      <c r="CC320" s="64"/>
      <c r="CD320" s="64"/>
      <c r="CE320" s="64"/>
      <c r="CF320" s="64"/>
      <c r="CG320" s="64"/>
      <c r="CH320" s="64"/>
      <c r="CI320" s="65"/>
    </row>
    <row r="321" spans="2:87" s="66" customFormat="1" ht="31.5" x14ac:dyDescent="0.25">
      <c r="B321" s="69" t="s">
        <v>229</v>
      </c>
      <c r="C321" s="179" t="s">
        <v>658</v>
      </c>
      <c r="D321" s="52"/>
      <c r="E321" s="52"/>
      <c r="F321" s="52">
        <v>1</v>
      </c>
      <c r="G321" s="52">
        <v>1</v>
      </c>
      <c r="H321" s="179"/>
      <c r="I321" s="283" t="s">
        <v>659</v>
      </c>
      <c r="J321" s="60">
        <v>4060</v>
      </c>
      <c r="K321" s="60">
        <v>4060</v>
      </c>
      <c r="L321" s="71"/>
      <c r="M321" s="71"/>
      <c r="N321" s="71"/>
      <c r="O321" s="71"/>
      <c r="P321" s="71"/>
      <c r="Q321" s="74"/>
      <c r="R321" s="74"/>
      <c r="S321" s="74"/>
      <c r="T321" s="74"/>
      <c r="U321" s="74"/>
      <c r="V321" s="74"/>
      <c r="W321" s="63">
        <f t="shared" si="94"/>
        <v>0</v>
      </c>
      <c r="X321" s="63">
        <f t="shared" si="95"/>
        <v>0</v>
      </c>
      <c r="Y321" s="60">
        <v>4060</v>
      </c>
      <c r="Z321" s="63">
        <f t="shared" si="96"/>
        <v>0</v>
      </c>
      <c r="AA321" s="326">
        <v>2000</v>
      </c>
      <c r="AB321" s="63">
        <f t="shared" si="97"/>
        <v>1500</v>
      </c>
      <c r="AC321" s="63">
        <v>1500</v>
      </c>
      <c r="AD321" s="63"/>
      <c r="AE321" s="63"/>
      <c r="AF321" s="63"/>
      <c r="AH321" s="102"/>
      <c r="AI321" s="64"/>
      <c r="AJ321" s="64"/>
      <c r="AK321" s="64"/>
      <c r="AL321" s="64"/>
      <c r="AM321" s="64"/>
      <c r="AN321" s="64"/>
      <c r="AO321" s="64"/>
      <c r="AP321" s="64"/>
      <c r="AQ321" s="64"/>
      <c r="AR321" s="64"/>
      <c r="AS321" s="64"/>
      <c r="AT321" s="64"/>
      <c r="AU321" s="64"/>
      <c r="AV321" s="64"/>
      <c r="AW321" s="64"/>
      <c r="AX321" s="64"/>
      <c r="AY321" s="64"/>
      <c r="AZ321" s="64"/>
      <c r="BA321" s="64"/>
      <c r="BB321" s="64"/>
      <c r="BC321" s="64"/>
      <c r="BD321" s="64"/>
      <c r="BE321" s="64"/>
      <c r="BF321" s="64"/>
      <c r="BG321" s="64"/>
      <c r="BH321" s="64"/>
      <c r="BI321" s="64"/>
      <c r="BJ321" s="64"/>
      <c r="BK321" s="64"/>
      <c r="BL321" s="64"/>
      <c r="BM321" s="64"/>
      <c r="BN321" s="64"/>
      <c r="BO321" s="64"/>
      <c r="BP321" s="64"/>
      <c r="BQ321" s="64"/>
      <c r="BR321" s="64"/>
      <c r="BS321" s="64"/>
      <c r="BT321" s="64"/>
      <c r="BU321" s="64"/>
      <c r="BV321" s="64"/>
      <c r="BW321" s="64"/>
      <c r="BX321" s="64"/>
      <c r="BY321" s="64"/>
      <c r="BZ321" s="64"/>
      <c r="CA321" s="64"/>
      <c r="CB321" s="64"/>
      <c r="CC321" s="64"/>
      <c r="CD321" s="64"/>
      <c r="CE321" s="64"/>
      <c r="CF321" s="64"/>
      <c r="CG321" s="64"/>
      <c r="CH321" s="64"/>
      <c r="CI321" s="65"/>
    </row>
    <row r="322" spans="2:87" s="66" customFormat="1" ht="51" customHeight="1" x14ac:dyDescent="0.25">
      <c r="B322" s="69" t="s">
        <v>232</v>
      </c>
      <c r="C322" s="179" t="s">
        <v>660</v>
      </c>
      <c r="D322" s="52"/>
      <c r="E322" s="52"/>
      <c r="F322" s="52">
        <v>1</v>
      </c>
      <c r="G322" s="52">
        <v>1</v>
      </c>
      <c r="H322" s="179"/>
      <c r="I322" s="283" t="s">
        <v>661</v>
      </c>
      <c r="J322" s="60">
        <v>2280</v>
      </c>
      <c r="K322" s="60">
        <v>2280</v>
      </c>
      <c r="L322" s="71"/>
      <c r="M322" s="71"/>
      <c r="N322" s="71"/>
      <c r="O322" s="71"/>
      <c r="P322" s="71"/>
      <c r="Q322" s="74"/>
      <c r="R322" s="74"/>
      <c r="S322" s="74"/>
      <c r="T322" s="74"/>
      <c r="U322" s="74"/>
      <c r="V322" s="74"/>
      <c r="W322" s="63">
        <f t="shared" si="94"/>
        <v>0</v>
      </c>
      <c r="X322" s="63">
        <f t="shared" si="95"/>
        <v>0</v>
      </c>
      <c r="Y322" s="60">
        <v>2280</v>
      </c>
      <c r="Z322" s="63">
        <f t="shared" si="96"/>
        <v>0</v>
      </c>
      <c r="AA322" s="326">
        <v>2200</v>
      </c>
      <c r="AB322" s="63">
        <f t="shared" si="97"/>
        <v>1000</v>
      </c>
      <c r="AC322" s="63">
        <v>1000</v>
      </c>
      <c r="AD322" s="63"/>
      <c r="AE322" s="63"/>
      <c r="AF322" s="63"/>
      <c r="AH322" s="102"/>
      <c r="AI322" s="64"/>
      <c r="AJ322" s="64"/>
      <c r="AK322" s="64"/>
      <c r="AL322" s="64"/>
      <c r="AM322" s="64"/>
      <c r="AN322" s="64"/>
      <c r="AO322" s="64"/>
      <c r="AP322" s="64"/>
      <c r="AQ322" s="64"/>
      <c r="AR322" s="64"/>
      <c r="AS322" s="64"/>
      <c r="AT322" s="64"/>
      <c r="AU322" s="64"/>
      <c r="AV322" s="64"/>
      <c r="AW322" s="64"/>
      <c r="AX322" s="64"/>
      <c r="AY322" s="64"/>
      <c r="AZ322" s="64"/>
      <c r="BA322" s="64"/>
      <c r="BB322" s="64"/>
      <c r="BC322" s="64"/>
      <c r="BD322" s="64"/>
      <c r="BE322" s="64"/>
      <c r="BF322" s="64"/>
      <c r="BG322" s="64"/>
      <c r="BH322" s="64"/>
      <c r="BI322" s="64"/>
      <c r="BJ322" s="64"/>
      <c r="BK322" s="64"/>
      <c r="BL322" s="64"/>
      <c r="BM322" s="64"/>
      <c r="BN322" s="64"/>
      <c r="BO322" s="64"/>
      <c r="BP322" s="64"/>
      <c r="BQ322" s="64"/>
      <c r="BR322" s="64"/>
      <c r="BS322" s="64"/>
      <c r="BT322" s="64"/>
      <c r="BU322" s="64"/>
      <c r="BV322" s="64"/>
      <c r="BW322" s="64"/>
      <c r="BX322" s="64"/>
      <c r="BY322" s="64"/>
      <c r="BZ322" s="64"/>
      <c r="CA322" s="64"/>
      <c r="CB322" s="64"/>
      <c r="CC322" s="64"/>
      <c r="CD322" s="64"/>
      <c r="CE322" s="64"/>
      <c r="CF322" s="64"/>
      <c r="CG322" s="64"/>
      <c r="CH322" s="64"/>
      <c r="CI322" s="65"/>
    </row>
    <row r="323" spans="2:87" s="66" customFormat="1" ht="48.75" customHeight="1" x14ac:dyDescent="0.25">
      <c r="B323" s="69" t="s">
        <v>235</v>
      </c>
      <c r="C323" s="157" t="s">
        <v>665</v>
      </c>
      <c r="D323" s="52"/>
      <c r="E323" s="52"/>
      <c r="F323" s="52">
        <v>1</v>
      </c>
      <c r="G323" s="52">
        <v>1</v>
      </c>
      <c r="H323" s="157"/>
      <c r="I323" s="205" t="s">
        <v>992</v>
      </c>
      <c r="J323" s="60">
        <v>2500</v>
      </c>
      <c r="K323" s="60">
        <v>2500</v>
      </c>
      <c r="L323" s="71"/>
      <c r="M323" s="71"/>
      <c r="N323" s="71"/>
      <c r="O323" s="71"/>
      <c r="P323" s="71"/>
      <c r="Q323" s="71"/>
      <c r="R323" s="71"/>
      <c r="S323" s="71"/>
      <c r="T323" s="71"/>
      <c r="U323" s="71"/>
      <c r="V323" s="71"/>
      <c r="W323" s="63">
        <f t="shared" si="94"/>
        <v>0</v>
      </c>
      <c r="X323" s="63">
        <f t="shared" si="95"/>
        <v>0</v>
      </c>
      <c r="Y323" s="60">
        <v>2500</v>
      </c>
      <c r="Z323" s="63">
        <f t="shared" si="96"/>
        <v>0</v>
      </c>
      <c r="AA323" s="326">
        <v>2450</v>
      </c>
      <c r="AB323" s="63">
        <f t="shared" si="97"/>
        <v>1000</v>
      </c>
      <c r="AC323" s="63">
        <v>1000</v>
      </c>
      <c r="AD323" s="63"/>
      <c r="AE323" s="63"/>
      <c r="AF323" s="63"/>
      <c r="AH323" s="328"/>
      <c r="AI323" s="64"/>
      <c r="AJ323" s="64"/>
      <c r="AK323" s="64"/>
      <c r="AL323" s="64"/>
      <c r="AM323" s="64"/>
      <c r="AN323" s="64"/>
      <c r="AO323" s="64"/>
      <c r="AP323" s="64"/>
      <c r="AQ323" s="64"/>
      <c r="AR323" s="64"/>
      <c r="AS323" s="64"/>
      <c r="AT323" s="64"/>
      <c r="AU323" s="64"/>
      <c r="AV323" s="64"/>
      <c r="AW323" s="64"/>
      <c r="AX323" s="64"/>
      <c r="AY323" s="64"/>
      <c r="AZ323" s="64"/>
      <c r="BA323" s="64"/>
      <c r="BB323" s="64"/>
      <c r="BC323" s="64"/>
      <c r="BD323" s="64"/>
      <c r="BE323" s="64"/>
      <c r="BF323" s="64"/>
      <c r="BG323" s="64"/>
      <c r="BH323" s="64"/>
      <c r="BI323" s="64"/>
      <c r="BJ323" s="64"/>
      <c r="BK323" s="64"/>
      <c r="BL323" s="64"/>
      <c r="BM323" s="64"/>
      <c r="BN323" s="64"/>
      <c r="BO323" s="64"/>
      <c r="BP323" s="64"/>
      <c r="BQ323" s="64"/>
      <c r="BR323" s="64"/>
      <c r="BS323" s="64"/>
      <c r="BT323" s="64"/>
      <c r="BU323" s="64"/>
      <c r="BV323" s="64"/>
      <c r="BW323" s="64"/>
      <c r="BX323" s="64"/>
      <c r="BY323" s="64"/>
      <c r="BZ323" s="64"/>
      <c r="CA323" s="64"/>
      <c r="CB323" s="64"/>
      <c r="CC323" s="64"/>
      <c r="CD323" s="64"/>
      <c r="CE323" s="64"/>
      <c r="CF323" s="64"/>
      <c r="CG323" s="64"/>
      <c r="CH323" s="64"/>
      <c r="CI323" s="65"/>
    </row>
    <row r="324" spans="2:87" s="66" customFormat="1" ht="48.75" customHeight="1" x14ac:dyDescent="0.25">
      <c r="B324" s="69" t="s">
        <v>238</v>
      </c>
      <c r="C324" s="157" t="s">
        <v>670</v>
      </c>
      <c r="D324" s="52"/>
      <c r="E324" s="52"/>
      <c r="F324" s="52">
        <v>1</v>
      </c>
      <c r="G324" s="52">
        <v>1</v>
      </c>
      <c r="H324" s="157"/>
      <c r="I324" s="52" t="s">
        <v>993</v>
      </c>
      <c r="J324" s="60">
        <v>2500</v>
      </c>
      <c r="K324" s="60">
        <v>2500</v>
      </c>
      <c r="L324" s="71"/>
      <c r="M324" s="71"/>
      <c r="N324" s="71"/>
      <c r="O324" s="71"/>
      <c r="P324" s="71"/>
      <c r="Q324" s="71"/>
      <c r="R324" s="71"/>
      <c r="S324" s="71"/>
      <c r="T324" s="71"/>
      <c r="U324" s="71"/>
      <c r="V324" s="71"/>
      <c r="W324" s="63">
        <f t="shared" si="94"/>
        <v>0</v>
      </c>
      <c r="X324" s="63">
        <f t="shared" si="95"/>
        <v>0</v>
      </c>
      <c r="Y324" s="60">
        <v>2500</v>
      </c>
      <c r="Z324" s="63">
        <f t="shared" si="96"/>
        <v>0</v>
      </c>
      <c r="AA324" s="326">
        <v>2450</v>
      </c>
      <c r="AB324" s="63">
        <f t="shared" si="97"/>
        <v>1000</v>
      </c>
      <c r="AC324" s="63">
        <v>1000</v>
      </c>
      <c r="AD324" s="63"/>
      <c r="AE324" s="63"/>
      <c r="AF324" s="63"/>
      <c r="AH324" s="102"/>
      <c r="AI324" s="64"/>
      <c r="AJ324" s="64"/>
      <c r="AK324" s="64"/>
      <c r="AL324" s="64"/>
      <c r="AM324" s="64"/>
      <c r="AN324" s="64"/>
      <c r="AO324" s="64"/>
      <c r="AP324" s="64"/>
      <c r="AQ324" s="64"/>
      <c r="AR324" s="64"/>
      <c r="AS324" s="64"/>
      <c r="AT324" s="64"/>
      <c r="AU324" s="64"/>
      <c r="AV324" s="64"/>
      <c r="AW324" s="64"/>
      <c r="AX324" s="64"/>
      <c r="AY324" s="64"/>
      <c r="AZ324" s="64"/>
      <c r="BA324" s="64"/>
      <c r="BB324" s="64"/>
      <c r="BC324" s="64"/>
      <c r="BD324" s="64"/>
      <c r="BE324" s="64"/>
      <c r="BF324" s="64"/>
      <c r="BG324" s="64"/>
      <c r="BH324" s="64"/>
      <c r="BI324" s="64"/>
      <c r="BJ324" s="64"/>
      <c r="BK324" s="64"/>
      <c r="BL324" s="64"/>
      <c r="BM324" s="64"/>
      <c r="BN324" s="64"/>
      <c r="BO324" s="64"/>
      <c r="BP324" s="64"/>
      <c r="BQ324" s="64"/>
      <c r="BR324" s="64"/>
      <c r="BS324" s="64"/>
      <c r="BT324" s="64"/>
      <c r="BU324" s="64"/>
      <c r="BV324" s="64"/>
      <c r="BW324" s="64"/>
      <c r="BX324" s="64"/>
      <c r="BY324" s="64"/>
      <c r="BZ324" s="64"/>
      <c r="CA324" s="64"/>
      <c r="CB324" s="64"/>
      <c r="CC324" s="64"/>
      <c r="CD324" s="64"/>
      <c r="CE324" s="64"/>
      <c r="CF324" s="64"/>
      <c r="CG324" s="64"/>
      <c r="CH324" s="64"/>
      <c r="CI324" s="65"/>
    </row>
    <row r="325" spans="2:87" s="66" customFormat="1" ht="48.75" customHeight="1" x14ac:dyDescent="0.25">
      <c r="B325" s="69" t="s">
        <v>241</v>
      </c>
      <c r="C325" s="217" t="s">
        <v>671</v>
      </c>
      <c r="D325" s="52"/>
      <c r="E325" s="52"/>
      <c r="F325" s="52">
        <v>1</v>
      </c>
      <c r="G325" s="52">
        <v>1</v>
      </c>
      <c r="H325" s="217"/>
      <c r="I325" s="218" t="s">
        <v>994</v>
      </c>
      <c r="J325" s="60">
        <v>1000</v>
      </c>
      <c r="K325" s="60">
        <v>1000</v>
      </c>
      <c r="L325" s="71"/>
      <c r="M325" s="71"/>
      <c r="N325" s="71"/>
      <c r="O325" s="71"/>
      <c r="P325" s="71"/>
      <c r="Q325" s="71"/>
      <c r="R325" s="71"/>
      <c r="S325" s="71"/>
      <c r="T325" s="71"/>
      <c r="U325" s="71"/>
      <c r="V325" s="71"/>
      <c r="W325" s="63">
        <f t="shared" si="94"/>
        <v>0</v>
      </c>
      <c r="X325" s="63">
        <f t="shared" si="95"/>
        <v>0</v>
      </c>
      <c r="Y325" s="60">
        <v>999.94</v>
      </c>
      <c r="Z325" s="63">
        <f t="shared" si="96"/>
        <v>0</v>
      </c>
      <c r="AA325" s="326">
        <v>1000</v>
      </c>
      <c r="AB325" s="63">
        <f t="shared" si="97"/>
        <v>500</v>
      </c>
      <c r="AC325" s="63">
        <v>500</v>
      </c>
      <c r="AD325" s="63"/>
      <c r="AE325" s="63"/>
      <c r="AF325" s="63"/>
      <c r="AH325" s="102"/>
      <c r="AI325" s="64"/>
      <c r="AJ325" s="64"/>
      <c r="AK325" s="64"/>
      <c r="AL325" s="64"/>
      <c r="AM325" s="64"/>
      <c r="AN325" s="64"/>
      <c r="AO325" s="64"/>
      <c r="AP325" s="64"/>
      <c r="AQ325" s="64"/>
      <c r="AR325" s="64"/>
      <c r="AS325" s="64"/>
      <c r="AT325" s="64"/>
      <c r="AU325" s="64"/>
      <c r="AV325" s="64"/>
      <c r="AW325" s="64"/>
      <c r="AX325" s="64"/>
      <c r="AY325" s="64"/>
      <c r="AZ325" s="64"/>
      <c r="BA325" s="64"/>
      <c r="BB325" s="64"/>
      <c r="BC325" s="64"/>
      <c r="BD325" s="64"/>
      <c r="BE325" s="64"/>
      <c r="BF325" s="64"/>
      <c r="BG325" s="64"/>
      <c r="BH325" s="64"/>
      <c r="BI325" s="64"/>
      <c r="BJ325" s="64"/>
      <c r="BK325" s="64"/>
      <c r="BL325" s="64"/>
      <c r="BM325" s="64"/>
      <c r="BN325" s="64"/>
      <c r="BO325" s="64"/>
      <c r="BP325" s="64"/>
      <c r="BQ325" s="64"/>
      <c r="BR325" s="64"/>
      <c r="BS325" s="64"/>
      <c r="BT325" s="64"/>
      <c r="BU325" s="64"/>
      <c r="BV325" s="64"/>
      <c r="BW325" s="64"/>
      <c r="BX325" s="64"/>
      <c r="BY325" s="64"/>
      <c r="BZ325" s="64"/>
      <c r="CA325" s="64"/>
      <c r="CB325" s="64"/>
      <c r="CC325" s="64"/>
      <c r="CD325" s="64"/>
      <c r="CE325" s="64"/>
      <c r="CF325" s="64"/>
      <c r="CG325" s="64"/>
      <c r="CH325" s="64"/>
      <c r="CI325" s="65"/>
    </row>
    <row r="326" spans="2:87" s="66" customFormat="1" ht="48.75" customHeight="1" x14ac:dyDescent="0.25">
      <c r="B326" s="69" t="s">
        <v>266</v>
      </c>
      <c r="C326" s="179" t="s">
        <v>676</v>
      </c>
      <c r="D326" s="52"/>
      <c r="E326" s="52"/>
      <c r="F326" s="52">
        <v>1</v>
      </c>
      <c r="G326" s="52">
        <v>1</v>
      </c>
      <c r="H326" s="179"/>
      <c r="I326" s="52" t="s">
        <v>995</v>
      </c>
      <c r="J326" s="60">
        <v>3500</v>
      </c>
      <c r="K326" s="60">
        <v>3500</v>
      </c>
      <c r="L326" s="71"/>
      <c r="M326" s="71"/>
      <c r="N326" s="71"/>
      <c r="O326" s="71"/>
      <c r="P326" s="71"/>
      <c r="Q326" s="71"/>
      <c r="R326" s="71"/>
      <c r="S326" s="71"/>
      <c r="T326" s="71"/>
      <c r="U326" s="71"/>
      <c r="V326" s="71"/>
      <c r="W326" s="63">
        <f t="shared" si="94"/>
        <v>0</v>
      </c>
      <c r="X326" s="63">
        <f t="shared" si="95"/>
        <v>0</v>
      </c>
      <c r="Y326" s="60">
        <v>3500</v>
      </c>
      <c r="Z326" s="63">
        <f t="shared" si="96"/>
        <v>0</v>
      </c>
      <c r="AA326" s="326">
        <v>2000</v>
      </c>
      <c r="AB326" s="63">
        <f t="shared" si="97"/>
        <v>1500</v>
      </c>
      <c r="AC326" s="63">
        <v>1500</v>
      </c>
      <c r="AD326" s="63"/>
      <c r="AE326" s="63"/>
      <c r="AF326" s="63"/>
      <c r="AH326" s="102"/>
      <c r="AI326" s="64"/>
      <c r="AJ326" s="64"/>
      <c r="AK326" s="64"/>
      <c r="AL326" s="64"/>
      <c r="AM326" s="64"/>
      <c r="AN326" s="64"/>
      <c r="AO326" s="64"/>
      <c r="AP326" s="64"/>
      <c r="AQ326" s="64"/>
      <c r="AR326" s="64"/>
      <c r="AS326" s="64"/>
      <c r="AT326" s="64"/>
      <c r="AU326" s="64"/>
      <c r="AV326" s="64"/>
      <c r="AW326" s="64"/>
      <c r="AX326" s="64"/>
      <c r="AY326" s="64"/>
      <c r="AZ326" s="64"/>
      <c r="BA326" s="64"/>
      <c r="BB326" s="64"/>
      <c r="BC326" s="64"/>
      <c r="BD326" s="64"/>
      <c r="BE326" s="64"/>
      <c r="BF326" s="64"/>
      <c r="BG326" s="64"/>
      <c r="BH326" s="64"/>
      <c r="BI326" s="64"/>
      <c r="BJ326" s="64"/>
      <c r="BK326" s="64"/>
      <c r="BL326" s="64"/>
      <c r="BM326" s="64"/>
      <c r="BN326" s="64"/>
      <c r="BO326" s="64"/>
      <c r="BP326" s="64"/>
      <c r="BQ326" s="64"/>
      <c r="BR326" s="64"/>
      <c r="BS326" s="64"/>
      <c r="BT326" s="64"/>
      <c r="BU326" s="64"/>
      <c r="BV326" s="64"/>
      <c r="BW326" s="64"/>
      <c r="BX326" s="64"/>
      <c r="BY326" s="64"/>
      <c r="BZ326" s="64"/>
      <c r="CA326" s="64"/>
      <c r="CB326" s="64"/>
      <c r="CC326" s="64"/>
      <c r="CD326" s="64"/>
      <c r="CE326" s="64"/>
      <c r="CF326" s="64"/>
      <c r="CG326" s="64"/>
      <c r="CH326" s="64"/>
      <c r="CI326" s="65"/>
    </row>
    <row r="327" spans="2:87" s="66" customFormat="1" ht="48.75" customHeight="1" x14ac:dyDescent="0.25">
      <c r="B327" s="69" t="s">
        <v>268</v>
      </c>
      <c r="C327" s="219" t="s">
        <v>677</v>
      </c>
      <c r="D327" s="52"/>
      <c r="E327" s="52"/>
      <c r="F327" s="52" t="s">
        <v>194</v>
      </c>
      <c r="G327" s="52" t="s">
        <v>194</v>
      </c>
      <c r="H327" s="219"/>
      <c r="I327" s="142" t="s">
        <v>997</v>
      </c>
      <c r="J327" s="60">
        <v>1700</v>
      </c>
      <c r="K327" s="60">
        <v>1700</v>
      </c>
      <c r="L327" s="71"/>
      <c r="M327" s="71"/>
      <c r="N327" s="71"/>
      <c r="O327" s="71"/>
      <c r="P327" s="71"/>
      <c r="Q327" s="71"/>
      <c r="R327" s="71"/>
      <c r="S327" s="71"/>
      <c r="T327" s="71"/>
      <c r="U327" s="71"/>
      <c r="V327" s="71"/>
      <c r="W327" s="63">
        <f t="shared" si="94"/>
        <v>0</v>
      </c>
      <c r="X327" s="63">
        <f t="shared" si="95"/>
        <v>0</v>
      </c>
      <c r="Y327" s="60">
        <v>1700</v>
      </c>
      <c r="Z327" s="63">
        <f t="shared" si="96"/>
        <v>0</v>
      </c>
      <c r="AA327" s="326">
        <v>1650</v>
      </c>
      <c r="AB327" s="63">
        <f t="shared" si="97"/>
        <v>800</v>
      </c>
      <c r="AC327" s="63">
        <v>800</v>
      </c>
      <c r="AD327" s="63"/>
      <c r="AE327" s="63"/>
      <c r="AF327" s="63"/>
      <c r="AH327" s="102"/>
      <c r="AI327" s="64"/>
      <c r="AJ327" s="64"/>
      <c r="AK327" s="64"/>
      <c r="AL327" s="64"/>
      <c r="AM327" s="64"/>
      <c r="AN327" s="64"/>
      <c r="AO327" s="64"/>
      <c r="AP327" s="64"/>
      <c r="AQ327" s="64"/>
      <c r="AR327" s="64"/>
      <c r="AS327" s="64"/>
      <c r="AT327" s="64"/>
      <c r="AU327" s="64"/>
      <c r="AV327" s="64"/>
      <c r="AW327" s="64"/>
      <c r="AX327" s="64"/>
      <c r="AY327" s="64"/>
      <c r="AZ327" s="64"/>
      <c r="BA327" s="64"/>
      <c r="BB327" s="64"/>
      <c r="BC327" s="64"/>
      <c r="BD327" s="64"/>
      <c r="BE327" s="64"/>
      <c r="BF327" s="64"/>
      <c r="BG327" s="64"/>
      <c r="BH327" s="64"/>
      <c r="BI327" s="64"/>
      <c r="BJ327" s="64"/>
      <c r="BK327" s="64"/>
      <c r="BL327" s="64"/>
      <c r="BM327" s="64"/>
      <c r="BN327" s="64"/>
      <c r="BO327" s="64"/>
      <c r="BP327" s="64"/>
      <c r="BQ327" s="64"/>
      <c r="BR327" s="64"/>
      <c r="BS327" s="64"/>
      <c r="BT327" s="64"/>
      <c r="BU327" s="64"/>
      <c r="BV327" s="64"/>
      <c r="BW327" s="64"/>
      <c r="BX327" s="64"/>
      <c r="BY327" s="64"/>
      <c r="BZ327" s="64"/>
      <c r="CA327" s="64"/>
      <c r="CB327" s="64"/>
      <c r="CC327" s="64"/>
      <c r="CD327" s="64"/>
      <c r="CE327" s="64"/>
      <c r="CF327" s="64"/>
      <c r="CG327" s="64"/>
      <c r="CH327" s="64"/>
      <c r="CI327" s="65"/>
    </row>
    <row r="328" spans="2:87" s="66" customFormat="1" ht="48.75" customHeight="1" x14ac:dyDescent="0.25">
      <c r="B328" s="69" t="s">
        <v>270</v>
      </c>
      <c r="C328" s="157" t="s">
        <v>681</v>
      </c>
      <c r="D328" s="52"/>
      <c r="E328" s="52"/>
      <c r="F328" s="52">
        <v>1</v>
      </c>
      <c r="G328" s="52">
        <v>1</v>
      </c>
      <c r="H328" s="157"/>
      <c r="I328" s="52" t="s">
        <v>998</v>
      </c>
      <c r="J328" s="60">
        <v>3000</v>
      </c>
      <c r="K328" s="60">
        <v>3000</v>
      </c>
      <c r="L328" s="71"/>
      <c r="M328" s="71"/>
      <c r="N328" s="71"/>
      <c r="O328" s="71"/>
      <c r="P328" s="71"/>
      <c r="Q328" s="71"/>
      <c r="R328" s="71"/>
      <c r="S328" s="71"/>
      <c r="T328" s="71"/>
      <c r="U328" s="71"/>
      <c r="V328" s="71"/>
      <c r="W328" s="63">
        <f t="shared" si="94"/>
        <v>0</v>
      </c>
      <c r="X328" s="63">
        <f t="shared" si="95"/>
        <v>0</v>
      </c>
      <c r="Y328" s="60">
        <v>3000</v>
      </c>
      <c r="Z328" s="63">
        <f t="shared" si="96"/>
        <v>0</v>
      </c>
      <c r="AA328" s="326">
        <v>2000</v>
      </c>
      <c r="AB328" s="63">
        <f t="shared" si="97"/>
        <v>1000</v>
      </c>
      <c r="AC328" s="63">
        <v>1000</v>
      </c>
      <c r="AD328" s="63"/>
      <c r="AE328" s="63"/>
      <c r="AF328" s="63"/>
      <c r="AH328" s="102"/>
      <c r="AI328" s="64"/>
      <c r="AJ328" s="64"/>
      <c r="AK328" s="64"/>
      <c r="AL328" s="64"/>
      <c r="AM328" s="64"/>
      <c r="AN328" s="64"/>
      <c r="AO328" s="64"/>
      <c r="AP328" s="64"/>
      <c r="AQ328" s="64"/>
      <c r="AR328" s="64"/>
      <c r="AS328" s="64"/>
      <c r="AT328" s="64"/>
      <c r="AU328" s="64"/>
      <c r="AV328" s="64"/>
      <c r="AW328" s="64"/>
      <c r="AX328" s="64"/>
      <c r="AY328" s="64"/>
      <c r="AZ328" s="64"/>
      <c r="BA328" s="64"/>
      <c r="BB328" s="64"/>
      <c r="BC328" s="64"/>
      <c r="BD328" s="64"/>
      <c r="BE328" s="64"/>
      <c r="BF328" s="64"/>
      <c r="BG328" s="64"/>
      <c r="BH328" s="64"/>
      <c r="BI328" s="64"/>
      <c r="BJ328" s="64"/>
      <c r="BK328" s="64"/>
      <c r="BL328" s="64"/>
      <c r="BM328" s="64"/>
      <c r="BN328" s="64"/>
      <c r="BO328" s="64"/>
      <c r="BP328" s="64"/>
      <c r="BQ328" s="64"/>
      <c r="BR328" s="64"/>
      <c r="BS328" s="64"/>
      <c r="BT328" s="64"/>
      <c r="BU328" s="64"/>
      <c r="BV328" s="64"/>
      <c r="BW328" s="64"/>
      <c r="BX328" s="64"/>
      <c r="BY328" s="64"/>
      <c r="BZ328" s="64"/>
      <c r="CA328" s="64"/>
      <c r="CB328" s="64"/>
      <c r="CC328" s="64"/>
      <c r="CD328" s="64"/>
      <c r="CE328" s="64"/>
      <c r="CF328" s="64"/>
      <c r="CG328" s="64"/>
      <c r="CH328" s="64"/>
      <c r="CI328" s="65"/>
    </row>
    <row r="329" spans="2:87" s="66" customFormat="1" ht="48.75" customHeight="1" x14ac:dyDescent="0.25">
      <c r="B329" s="69" t="s">
        <v>272</v>
      </c>
      <c r="C329" s="217" t="s">
        <v>682</v>
      </c>
      <c r="D329" s="52"/>
      <c r="E329" s="52"/>
      <c r="F329" s="52">
        <v>1</v>
      </c>
      <c r="G329" s="52">
        <v>1</v>
      </c>
      <c r="H329" s="217"/>
      <c r="I329" s="52" t="s">
        <v>999</v>
      </c>
      <c r="J329" s="60">
        <v>3000</v>
      </c>
      <c r="K329" s="60">
        <v>3000</v>
      </c>
      <c r="L329" s="71"/>
      <c r="M329" s="71"/>
      <c r="N329" s="71"/>
      <c r="O329" s="71"/>
      <c r="P329" s="71"/>
      <c r="Q329" s="71"/>
      <c r="R329" s="71"/>
      <c r="S329" s="71"/>
      <c r="T329" s="71"/>
      <c r="U329" s="71"/>
      <c r="V329" s="71"/>
      <c r="W329" s="63">
        <f t="shared" si="94"/>
        <v>0</v>
      </c>
      <c r="X329" s="63">
        <f t="shared" si="95"/>
        <v>0</v>
      </c>
      <c r="Y329" s="60">
        <v>3000</v>
      </c>
      <c r="Z329" s="63">
        <f t="shared" si="96"/>
        <v>0</v>
      </c>
      <c r="AA329" s="326">
        <v>2000</v>
      </c>
      <c r="AB329" s="63">
        <f t="shared" si="97"/>
        <v>1000</v>
      </c>
      <c r="AC329" s="63">
        <v>1000</v>
      </c>
      <c r="AD329" s="63"/>
      <c r="AE329" s="63"/>
      <c r="AF329" s="63"/>
      <c r="AH329" s="102"/>
      <c r="AI329" s="64"/>
      <c r="AJ329" s="64"/>
      <c r="AK329" s="64"/>
      <c r="AL329" s="64"/>
      <c r="AM329" s="64"/>
      <c r="AN329" s="64"/>
      <c r="AO329" s="64"/>
      <c r="AP329" s="64"/>
      <c r="AQ329" s="64"/>
      <c r="AR329" s="64"/>
      <c r="AS329" s="64"/>
      <c r="AT329" s="64"/>
      <c r="AU329" s="64"/>
      <c r="AV329" s="64"/>
      <c r="AW329" s="64"/>
      <c r="AX329" s="64"/>
      <c r="AY329" s="64"/>
      <c r="AZ329" s="64"/>
      <c r="BA329" s="64"/>
      <c r="BB329" s="64"/>
      <c r="BC329" s="64"/>
      <c r="BD329" s="64"/>
      <c r="BE329" s="64"/>
      <c r="BF329" s="64"/>
      <c r="BG329" s="64"/>
      <c r="BH329" s="64"/>
      <c r="BI329" s="64"/>
      <c r="BJ329" s="64"/>
      <c r="BK329" s="64"/>
      <c r="BL329" s="64"/>
      <c r="BM329" s="64"/>
      <c r="BN329" s="64"/>
      <c r="BO329" s="64"/>
      <c r="BP329" s="64"/>
      <c r="BQ329" s="64"/>
      <c r="BR329" s="64"/>
      <c r="BS329" s="64"/>
      <c r="BT329" s="64"/>
      <c r="BU329" s="64"/>
      <c r="BV329" s="64"/>
      <c r="BW329" s="64"/>
      <c r="BX329" s="64"/>
      <c r="BY329" s="64"/>
      <c r="BZ329" s="64"/>
      <c r="CA329" s="64"/>
      <c r="CB329" s="64"/>
      <c r="CC329" s="64"/>
      <c r="CD329" s="64"/>
      <c r="CE329" s="64"/>
      <c r="CF329" s="64"/>
      <c r="CG329" s="64"/>
      <c r="CH329" s="64"/>
      <c r="CI329" s="65"/>
    </row>
    <row r="330" spans="2:87" s="66" customFormat="1" ht="48.75" customHeight="1" x14ac:dyDescent="0.25">
      <c r="B330" s="69" t="s">
        <v>274</v>
      </c>
      <c r="C330" s="157" t="s">
        <v>683</v>
      </c>
      <c r="D330" s="52"/>
      <c r="E330" s="52"/>
      <c r="F330" s="52">
        <v>1</v>
      </c>
      <c r="G330" s="52">
        <v>1</v>
      </c>
      <c r="H330" s="157"/>
      <c r="I330" s="207" t="s">
        <v>1000</v>
      </c>
      <c r="J330" s="60">
        <v>1500</v>
      </c>
      <c r="K330" s="60">
        <v>1500</v>
      </c>
      <c r="L330" s="71"/>
      <c r="M330" s="71"/>
      <c r="N330" s="71"/>
      <c r="O330" s="71"/>
      <c r="P330" s="71"/>
      <c r="Q330" s="71"/>
      <c r="R330" s="71"/>
      <c r="S330" s="71"/>
      <c r="T330" s="71"/>
      <c r="U330" s="71"/>
      <c r="V330" s="71"/>
      <c r="W330" s="63">
        <f t="shared" si="94"/>
        <v>0</v>
      </c>
      <c r="X330" s="63">
        <f t="shared" si="95"/>
        <v>0</v>
      </c>
      <c r="Y330" s="60">
        <v>1500</v>
      </c>
      <c r="Z330" s="63">
        <f t="shared" si="96"/>
        <v>0</v>
      </c>
      <c r="AA330" s="326">
        <v>1450</v>
      </c>
      <c r="AB330" s="63">
        <f t="shared" si="97"/>
        <v>750</v>
      </c>
      <c r="AC330" s="63">
        <v>750</v>
      </c>
      <c r="AD330" s="63"/>
      <c r="AE330" s="63"/>
      <c r="AF330" s="63"/>
      <c r="AH330" s="328"/>
      <c r="AI330" s="64"/>
      <c r="AJ330" s="64"/>
      <c r="AK330" s="64"/>
      <c r="AL330" s="64"/>
      <c r="AM330" s="64"/>
      <c r="AN330" s="64"/>
      <c r="AO330" s="64"/>
      <c r="AP330" s="64"/>
      <c r="AQ330" s="64"/>
      <c r="AR330" s="64"/>
      <c r="AS330" s="64"/>
      <c r="AT330" s="64"/>
      <c r="AU330" s="64"/>
      <c r="AV330" s="64"/>
      <c r="AW330" s="64"/>
      <c r="AX330" s="64"/>
      <c r="AY330" s="64"/>
      <c r="AZ330" s="64"/>
      <c r="BA330" s="64"/>
      <c r="BB330" s="64"/>
      <c r="BC330" s="64"/>
      <c r="BD330" s="64"/>
      <c r="BE330" s="64"/>
      <c r="BF330" s="64"/>
      <c r="BG330" s="64"/>
      <c r="BH330" s="64"/>
      <c r="BI330" s="64"/>
      <c r="BJ330" s="64"/>
      <c r="BK330" s="64"/>
      <c r="BL330" s="64"/>
      <c r="BM330" s="64"/>
      <c r="BN330" s="64"/>
      <c r="BO330" s="64"/>
      <c r="BP330" s="64"/>
      <c r="BQ330" s="64"/>
      <c r="BR330" s="64"/>
      <c r="BS330" s="64"/>
      <c r="BT330" s="64"/>
      <c r="BU330" s="64"/>
      <c r="BV330" s="64"/>
      <c r="BW330" s="64"/>
      <c r="BX330" s="64"/>
      <c r="BY330" s="64"/>
      <c r="BZ330" s="64"/>
      <c r="CA330" s="64"/>
      <c r="CB330" s="64"/>
      <c r="CC330" s="64"/>
      <c r="CD330" s="64"/>
      <c r="CE330" s="64"/>
      <c r="CF330" s="64"/>
      <c r="CG330" s="64"/>
      <c r="CH330" s="64"/>
      <c r="CI330" s="65"/>
    </row>
    <row r="331" spans="2:87" s="66" customFormat="1" ht="48.75" customHeight="1" x14ac:dyDescent="0.25">
      <c r="B331" s="69" t="s">
        <v>276</v>
      </c>
      <c r="C331" s="157" t="s">
        <v>686</v>
      </c>
      <c r="D331" s="52"/>
      <c r="E331" s="52"/>
      <c r="F331" s="52">
        <v>1</v>
      </c>
      <c r="G331" s="52">
        <v>1</v>
      </c>
      <c r="H331" s="157"/>
      <c r="I331" s="205" t="s">
        <v>996</v>
      </c>
      <c r="J331" s="60">
        <v>1700</v>
      </c>
      <c r="K331" s="60">
        <v>1700</v>
      </c>
      <c r="L331" s="71"/>
      <c r="M331" s="71"/>
      <c r="N331" s="71"/>
      <c r="O331" s="71"/>
      <c r="P331" s="71"/>
      <c r="Q331" s="71"/>
      <c r="R331" s="71"/>
      <c r="S331" s="71"/>
      <c r="T331" s="71"/>
      <c r="U331" s="71"/>
      <c r="V331" s="71"/>
      <c r="W331" s="63">
        <f t="shared" si="94"/>
        <v>0</v>
      </c>
      <c r="X331" s="63">
        <f t="shared" si="95"/>
        <v>0</v>
      </c>
      <c r="Y331" s="60">
        <v>1700</v>
      </c>
      <c r="Z331" s="63">
        <f t="shared" si="96"/>
        <v>0</v>
      </c>
      <c r="AA331" s="326">
        <v>1650</v>
      </c>
      <c r="AB331" s="63">
        <f t="shared" si="97"/>
        <v>800</v>
      </c>
      <c r="AC331" s="63">
        <v>800</v>
      </c>
      <c r="AD331" s="63"/>
      <c r="AE331" s="63"/>
      <c r="AF331" s="63"/>
      <c r="AG331" s="220"/>
      <c r="AH331" s="102"/>
      <c r="AI331" s="64"/>
      <c r="AJ331" s="64"/>
      <c r="AK331" s="64"/>
      <c r="AL331" s="64"/>
      <c r="AM331" s="64"/>
      <c r="AN331" s="64"/>
      <c r="AO331" s="64"/>
      <c r="AP331" s="64"/>
      <c r="AQ331" s="64"/>
      <c r="AR331" s="64"/>
      <c r="AS331" s="64"/>
      <c r="AT331" s="64"/>
      <c r="AU331" s="64"/>
      <c r="AV331" s="64"/>
      <c r="AW331" s="64"/>
      <c r="AX331" s="64"/>
      <c r="AY331" s="64"/>
      <c r="AZ331" s="64"/>
      <c r="BA331" s="64"/>
      <c r="BB331" s="64"/>
      <c r="BC331" s="64"/>
      <c r="BD331" s="64"/>
      <c r="BE331" s="64"/>
      <c r="BF331" s="64"/>
      <c r="BG331" s="64"/>
      <c r="BH331" s="64"/>
      <c r="BI331" s="64"/>
      <c r="BJ331" s="64"/>
      <c r="BK331" s="64"/>
      <c r="BL331" s="64"/>
      <c r="BM331" s="64"/>
      <c r="BN331" s="64"/>
      <c r="BO331" s="64"/>
      <c r="BP331" s="64"/>
      <c r="BQ331" s="64"/>
      <c r="BR331" s="64"/>
      <c r="BS331" s="64"/>
      <c r="BT331" s="64"/>
      <c r="BU331" s="64"/>
      <c r="BV331" s="64"/>
      <c r="BW331" s="64"/>
      <c r="BX331" s="64"/>
      <c r="BY331" s="64"/>
      <c r="BZ331" s="64"/>
      <c r="CA331" s="64"/>
      <c r="CB331" s="64"/>
      <c r="CC331" s="64"/>
      <c r="CD331" s="64"/>
      <c r="CE331" s="64"/>
      <c r="CF331" s="64"/>
      <c r="CG331" s="64"/>
      <c r="CH331" s="64"/>
      <c r="CI331" s="65"/>
    </row>
    <row r="332" spans="2:87" s="66" customFormat="1" ht="48.75" customHeight="1" x14ac:dyDescent="0.25">
      <c r="B332" s="69" t="s">
        <v>278</v>
      </c>
      <c r="C332" s="76" t="s">
        <v>687</v>
      </c>
      <c r="D332" s="52"/>
      <c r="E332" s="52"/>
      <c r="F332" s="52">
        <v>1</v>
      </c>
      <c r="G332" s="52">
        <v>1</v>
      </c>
      <c r="H332" s="76"/>
      <c r="I332" s="52" t="s">
        <v>1001</v>
      </c>
      <c r="J332" s="60">
        <v>1111.1111111111111</v>
      </c>
      <c r="K332" s="60">
        <v>1000</v>
      </c>
      <c r="L332" s="71"/>
      <c r="M332" s="71"/>
      <c r="N332" s="71"/>
      <c r="O332" s="71"/>
      <c r="P332" s="71"/>
      <c r="Q332" s="71"/>
      <c r="R332" s="71"/>
      <c r="S332" s="71"/>
      <c r="T332" s="71"/>
      <c r="U332" s="71"/>
      <c r="V332" s="71"/>
      <c r="W332" s="63">
        <f t="shared" si="94"/>
        <v>0</v>
      </c>
      <c r="X332" s="63">
        <f t="shared" si="95"/>
        <v>0</v>
      </c>
      <c r="Y332" s="60">
        <v>1000</v>
      </c>
      <c r="Z332" s="63">
        <f t="shared" si="96"/>
        <v>0</v>
      </c>
      <c r="AA332" s="326">
        <v>1000</v>
      </c>
      <c r="AB332" s="63">
        <f t="shared" si="97"/>
        <v>500</v>
      </c>
      <c r="AC332" s="63">
        <v>500</v>
      </c>
      <c r="AD332" s="63"/>
      <c r="AE332" s="63"/>
      <c r="AF332" s="63"/>
      <c r="AH332" s="102"/>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c r="BK332" s="64"/>
      <c r="BL332" s="64"/>
      <c r="BM332" s="64"/>
      <c r="BN332" s="64"/>
      <c r="BO332" s="64"/>
      <c r="BP332" s="64"/>
      <c r="BQ332" s="64"/>
      <c r="BR332" s="64"/>
      <c r="BS332" s="64"/>
      <c r="BT332" s="64"/>
      <c r="BU332" s="64"/>
      <c r="BV332" s="64"/>
      <c r="BW332" s="64"/>
      <c r="BX332" s="64"/>
      <c r="BY332" s="64"/>
      <c r="BZ332" s="64"/>
      <c r="CA332" s="64"/>
      <c r="CB332" s="64"/>
      <c r="CC332" s="64"/>
      <c r="CD332" s="64"/>
      <c r="CE332" s="64"/>
      <c r="CF332" s="64"/>
      <c r="CG332" s="64"/>
      <c r="CH332" s="64"/>
      <c r="CI332" s="65"/>
    </row>
    <row r="333" spans="2:87" s="66" customFormat="1" ht="48.75" customHeight="1" x14ac:dyDescent="0.25">
      <c r="B333" s="69" t="s">
        <v>280</v>
      </c>
      <c r="C333" s="157" t="s">
        <v>691</v>
      </c>
      <c r="D333" s="52"/>
      <c r="E333" s="52"/>
      <c r="F333" s="52">
        <v>1</v>
      </c>
      <c r="G333" s="52">
        <v>1</v>
      </c>
      <c r="H333" s="157"/>
      <c r="I333" s="142" t="s">
        <v>1002</v>
      </c>
      <c r="J333" s="60">
        <v>1300</v>
      </c>
      <c r="K333" s="60">
        <v>1300</v>
      </c>
      <c r="L333" s="71"/>
      <c r="M333" s="71"/>
      <c r="N333" s="71"/>
      <c r="O333" s="71"/>
      <c r="P333" s="71"/>
      <c r="Q333" s="71"/>
      <c r="R333" s="71"/>
      <c r="S333" s="71"/>
      <c r="T333" s="71"/>
      <c r="U333" s="71"/>
      <c r="V333" s="71"/>
      <c r="W333" s="63">
        <f t="shared" si="94"/>
        <v>0</v>
      </c>
      <c r="X333" s="63">
        <f t="shared" si="95"/>
        <v>0</v>
      </c>
      <c r="Y333" s="60">
        <v>1300</v>
      </c>
      <c r="Z333" s="63">
        <f t="shared" si="96"/>
        <v>0</v>
      </c>
      <c r="AA333" s="326">
        <v>1270</v>
      </c>
      <c r="AB333" s="63">
        <f t="shared" si="97"/>
        <v>650</v>
      </c>
      <c r="AC333" s="63">
        <v>650</v>
      </c>
      <c r="AD333" s="63"/>
      <c r="AE333" s="63"/>
      <c r="AF333" s="63"/>
      <c r="AH333" s="328">
        <f>98%*Y333</f>
        <v>1274</v>
      </c>
      <c r="AI333" s="64"/>
      <c r="AJ333" s="64"/>
      <c r="AK333" s="64"/>
      <c r="AL333" s="64"/>
      <c r="AM333" s="64"/>
      <c r="AN333" s="64"/>
      <c r="AO333" s="64"/>
      <c r="AP333" s="64"/>
      <c r="AQ333" s="64"/>
      <c r="AR333" s="64"/>
      <c r="AS333" s="64"/>
      <c r="AT333" s="64"/>
      <c r="AU333" s="64"/>
      <c r="AV333" s="64"/>
      <c r="AW333" s="64"/>
      <c r="AX333" s="64"/>
      <c r="AY333" s="64"/>
      <c r="AZ333" s="64"/>
      <c r="BA333" s="64"/>
      <c r="BB333" s="64"/>
      <c r="BC333" s="64"/>
      <c r="BD333" s="64"/>
      <c r="BE333" s="64"/>
      <c r="BF333" s="64"/>
      <c r="BG333" s="64"/>
      <c r="BH333" s="64"/>
      <c r="BI333" s="64"/>
      <c r="BJ333" s="64"/>
      <c r="BK333" s="64"/>
      <c r="BL333" s="64"/>
      <c r="BM333" s="64"/>
      <c r="BN333" s="64"/>
      <c r="BO333" s="64"/>
      <c r="BP333" s="64"/>
      <c r="BQ333" s="64"/>
      <c r="BR333" s="64"/>
      <c r="BS333" s="64"/>
      <c r="BT333" s="64"/>
      <c r="BU333" s="64"/>
      <c r="BV333" s="64"/>
      <c r="BW333" s="64"/>
      <c r="BX333" s="64"/>
      <c r="BY333" s="64"/>
      <c r="BZ333" s="64"/>
      <c r="CA333" s="64"/>
      <c r="CB333" s="64"/>
      <c r="CC333" s="64"/>
      <c r="CD333" s="64"/>
      <c r="CE333" s="64"/>
      <c r="CF333" s="64"/>
      <c r="CG333" s="64"/>
      <c r="CH333" s="64"/>
      <c r="CI333" s="65"/>
    </row>
    <row r="334" spans="2:87" s="66" customFormat="1" ht="48.75" customHeight="1" x14ac:dyDescent="0.25">
      <c r="B334" s="69" t="s">
        <v>282</v>
      </c>
      <c r="C334" s="76" t="s">
        <v>697</v>
      </c>
      <c r="D334" s="52"/>
      <c r="E334" s="52"/>
      <c r="F334" s="52">
        <v>1</v>
      </c>
      <c r="G334" s="52">
        <v>1</v>
      </c>
      <c r="H334" s="76"/>
      <c r="I334" s="52" t="s">
        <v>1003</v>
      </c>
      <c r="J334" s="60">
        <v>1499.9</v>
      </c>
      <c r="K334" s="60">
        <v>1499.9</v>
      </c>
      <c r="L334" s="71"/>
      <c r="M334" s="71"/>
      <c r="N334" s="71"/>
      <c r="O334" s="71"/>
      <c r="P334" s="71"/>
      <c r="Q334" s="71"/>
      <c r="R334" s="71"/>
      <c r="S334" s="71"/>
      <c r="T334" s="71"/>
      <c r="U334" s="71"/>
      <c r="V334" s="71"/>
      <c r="W334" s="63">
        <f t="shared" si="94"/>
        <v>0</v>
      </c>
      <c r="X334" s="63">
        <f t="shared" si="95"/>
        <v>0</v>
      </c>
      <c r="Y334" s="60">
        <v>1499.9</v>
      </c>
      <c r="Z334" s="63">
        <f t="shared" si="96"/>
        <v>0</v>
      </c>
      <c r="AA334" s="326">
        <v>1470</v>
      </c>
      <c r="AB334" s="63">
        <f t="shared" si="97"/>
        <v>650</v>
      </c>
      <c r="AC334" s="63">
        <v>650</v>
      </c>
      <c r="AD334" s="63"/>
      <c r="AE334" s="63"/>
      <c r="AF334" s="63"/>
      <c r="AH334" s="328">
        <f>98%*Y334</f>
        <v>1469.902</v>
      </c>
      <c r="AI334" s="64"/>
      <c r="AJ334" s="64"/>
      <c r="AK334" s="64"/>
      <c r="AL334" s="64"/>
      <c r="AM334" s="64"/>
      <c r="AN334" s="64"/>
      <c r="AO334" s="64"/>
      <c r="AP334" s="64"/>
      <c r="AQ334" s="64"/>
      <c r="AR334" s="64"/>
      <c r="AS334" s="64"/>
      <c r="AT334" s="64"/>
      <c r="AU334" s="64"/>
      <c r="AV334" s="64"/>
      <c r="AW334" s="64"/>
      <c r="AX334" s="64"/>
      <c r="AY334" s="64"/>
      <c r="AZ334" s="64"/>
      <c r="BA334" s="64"/>
      <c r="BB334" s="64"/>
      <c r="BC334" s="64"/>
      <c r="BD334" s="64"/>
      <c r="BE334" s="64"/>
      <c r="BF334" s="64"/>
      <c r="BG334" s="64"/>
      <c r="BH334" s="64"/>
      <c r="BI334" s="64"/>
      <c r="BJ334" s="64"/>
      <c r="BK334" s="64"/>
      <c r="BL334" s="64"/>
      <c r="BM334" s="64"/>
      <c r="BN334" s="64"/>
      <c r="BO334" s="64"/>
      <c r="BP334" s="64"/>
      <c r="BQ334" s="64"/>
      <c r="BR334" s="64"/>
      <c r="BS334" s="64"/>
      <c r="BT334" s="64"/>
      <c r="BU334" s="64"/>
      <c r="BV334" s="64"/>
      <c r="BW334" s="64"/>
      <c r="BX334" s="64"/>
      <c r="BY334" s="64"/>
      <c r="BZ334" s="64"/>
      <c r="CA334" s="64"/>
      <c r="CB334" s="64"/>
      <c r="CC334" s="64"/>
      <c r="CD334" s="64"/>
      <c r="CE334" s="64"/>
      <c r="CF334" s="64"/>
      <c r="CG334" s="64"/>
      <c r="CH334" s="64"/>
      <c r="CI334" s="65"/>
    </row>
    <row r="335" spans="2:87" s="66" customFormat="1" ht="48.75" customHeight="1" x14ac:dyDescent="0.25">
      <c r="B335" s="69" t="s">
        <v>284</v>
      </c>
      <c r="C335" s="76" t="s">
        <v>699</v>
      </c>
      <c r="D335" s="52"/>
      <c r="E335" s="52"/>
      <c r="F335" s="52">
        <v>1</v>
      </c>
      <c r="G335" s="52">
        <v>1</v>
      </c>
      <c r="H335" s="76"/>
      <c r="I335" s="52" t="s">
        <v>1004</v>
      </c>
      <c r="J335" s="60">
        <v>1500</v>
      </c>
      <c r="K335" s="60">
        <v>1499.6</v>
      </c>
      <c r="L335" s="71"/>
      <c r="M335" s="71"/>
      <c r="N335" s="71"/>
      <c r="O335" s="71"/>
      <c r="P335" s="71"/>
      <c r="Q335" s="71"/>
      <c r="R335" s="71"/>
      <c r="S335" s="71"/>
      <c r="T335" s="71"/>
      <c r="U335" s="71"/>
      <c r="V335" s="71"/>
      <c r="W335" s="63">
        <f t="shared" si="94"/>
        <v>0</v>
      </c>
      <c r="X335" s="63">
        <f t="shared" si="95"/>
        <v>0</v>
      </c>
      <c r="Y335" s="60">
        <v>1499.6</v>
      </c>
      <c r="Z335" s="63">
        <f t="shared" si="96"/>
        <v>0</v>
      </c>
      <c r="AA335" s="326">
        <v>1470</v>
      </c>
      <c r="AB335" s="63">
        <f t="shared" si="97"/>
        <v>750</v>
      </c>
      <c r="AC335" s="63">
        <v>750</v>
      </c>
      <c r="AD335" s="63"/>
      <c r="AE335" s="63"/>
      <c r="AF335" s="63"/>
      <c r="AH335" s="102"/>
      <c r="AI335" s="64"/>
      <c r="AJ335" s="64"/>
      <c r="AK335" s="64"/>
      <c r="AL335" s="64"/>
      <c r="AM335" s="64"/>
      <c r="AN335" s="64"/>
      <c r="AO335" s="64"/>
      <c r="AP335" s="64"/>
      <c r="AQ335" s="64"/>
      <c r="AR335" s="64"/>
      <c r="AS335" s="64"/>
      <c r="AT335" s="64"/>
      <c r="AU335" s="64"/>
      <c r="AV335" s="64"/>
      <c r="AW335" s="64"/>
      <c r="AX335" s="64"/>
      <c r="AY335" s="64"/>
      <c r="AZ335" s="64"/>
      <c r="BA335" s="64"/>
      <c r="BB335" s="64"/>
      <c r="BC335" s="64"/>
      <c r="BD335" s="64"/>
      <c r="BE335" s="64"/>
      <c r="BF335" s="64"/>
      <c r="BG335" s="64"/>
      <c r="BH335" s="64"/>
      <c r="BI335" s="64"/>
      <c r="BJ335" s="64"/>
      <c r="BK335" s="64"/>
      <c r="BL335" s="64"/>
      <c r="BM335" s="64"/>
      <c r="BN335" s="64"/>
      <c r="BO335" s="64"/>
      <c r="BP335" s="64"/>
      <c r="BQ335" s="64"/>
      <c r="BR335" s="64"/>
      <c r="BS335" s="64"/>
      <c r="BT335" s="64"/>
      <c r="BU335" s="64"/>
      <c r="BV335" s="64"/>
      <c r="BW335" s="64"/>
      <c r="BX335" s="64"/>
      <c r="BY335" s="64"/>
      <c r="BZ335" s="64"/>
      <c r="CA335" s="64"/>
      <c r="CB335" s="64"/>
      <c r="CC335" s="64"/>
      <c r="CD335" s="64"/>
      <c r="CE335" s="64"/>
      <c r="CF335" s="64"/>
      <c r="CG335" s="64"/>
      <c r="CH335" s="64"/>
      <c r="CI335" s="65"/>
    </row>
    <row r="336" spans="2:87" s="66" customFormat="1" ht="48.75" customHeight="1" x14ac:dyDescent="0.25">
      <c r="B336" s="69" t="s">
        <v>286</v>
      </c>
      <c r="C336" s="76" t="s">
        <v>700</v>
      </c>
      <c r="D336" s="52"/>
      <c r="E336" s="52"/>
      <c r="F336" s="52">
        <v>1</v>
      </c>
      <c r="G336" s="52">
        <v>1</v>
      </c>
      <c r="H336" s="76"/>
      <c r="I336" s="52" t="s">
        <v>1005</v>
      </c>
      <c r="J336" s="60">
        <v>1982</v>
      </c>
      <c r="K336" s="60">
        <v>1982</v>
      </c>
      <c r="L336" s="71"/>
      <c r="M336" s="71"/>
      <c r="N336" s="71"/>
      <c r="O336" s="71"/>
      <c r="P336" s="71"/>
      <c r="Q336" s="71"/>
      <c r="R336" s="71"/>
      <c r="S336" s="71"/>
      <c r="T336" s="71"/>
      <c r="U336" s="71"/>
      <c r="V336" s="71"/>
      <c r="W336" s="63">
        <f t="shared" si="94"/>
        <v>0</v>
      </c>
      <c r="X336" s="63">
        <f t="shared" si="95"/>
        <v>0</v>
      </c>
      <c r="Y336" s="60">
        <v>1982</v>
      </c>
      <c r="Z336" s="63">
        <f t="shared" si="96"/>
        <v>0</v>
      </c>
      <c r="AA336" s="326">
        <v>1900</v>
      </c>
      <c r="AB336" s="63">
        <f t="shared" si="97"/>
        <v>900</v>
      </c>
      <c r="AC336" s="63">
        <v>900</v>
      </c>
      <c r="AD336" s="63"/>
      <c r="AE336" s="63"/>
      <c r="AF336" s="63"/>
      <c r="AG336" s="77"/>
      <c r="AH336" s="102"/>
      <c r="AI336" s="64"/>
      <c r="AJ336" s="64"/>
      <c r="AK336" s="64"/>
      <c r="AL336" s="64"/>
      <c r="AM336" s="64"/>
      <c r="AN336" s="64"/>
      <c r="AO336" s="64"/>
      <c r="AP336" s="64"/>
      <c r="AQ336" s="64"/>
      <c r="AR336" s="64"/>
      <c r="AS336" s="64"/>
      <c r="AT336" s="64"/>
      <c r="AU336" s="64"/>
      <c r="AV336" s="64"/>
      <c r="AW336" s="64"/>
      <c r="AX336" s="64"/>
      <c r="AY336" s="64"/>
      <c r="AZ336" s="64"/>
      <c r="BA336" s="64"/>
      <c r="BB336" s="64"/>
      <c r="BC336" s="64"/>
      <c r="BD336" s="64"/>
      <c r="BE336" s="64"/>
      <c r="BF336" s="64"/>
      <c r="BG336" s="64"/>
      <c r="BH336" s="64"/>
      <c r="BI336" s="64"/>
      <c r="BJ336" s="64"/>
      <c r="BK336" s="64"/>
      <c r="BL336" s="64"/>
      <c r="BM336" s="64"/>
      <c r="BN336" s="64"/>
      <c r="BO336" s="64"/>
      <c r="BP336" s="64"/>
      <c r="BQ336" s="64"/>
      <c r="BR336" s="64"/>
      <c r="BS336" s="64"/>
      <c r="BT336" s="64"/>
      <c r="BU336" s="64"/>
      <c r="BV336" s="64"/>
      <c r="BW336" s="64"/>
      <c r="BX336" s="64"/>
      <c r="BY336" s="64"/>
      <c r="BZ336" s="64"/>
      <c r="CA336" s="64"/>
      <c r="CB336" s="64"/>
      <c r="CC336" s="64"/>
      <c r="CD336" s="64"/>
      <c r="CE336" s="64"/>
      <c r="CF336" s="64"/>
      <c r="CG336" s="64"/>
      <c r="CH336" s="64"/>
      <c r="CI336" s="65"/>
    </row>
    <row r="337" spans="2:87" s="291" customFormat="1" ht="48.75" customHeight="1" x14ac:dyDescent="0.25">
      <c r="B337" s="301" t="s">
        <v>235</v>
      </c>
      <c r="C337" s="320" t="s">
        <v>662</v>
      </c>
      <c r="D337" s="285"/>
      <c r="E337" s="285"/>
      <c r="F337" s="285">
        <v>1</v>
      </c>
      <c r="G337" s="285"/>
      <c r="H337" s="320"/>
      <c r="I337" s="305"/>
      <c r="J337" s="294">
        <v>2300</v>
      </c>
      <c r="K337" s="294">
        <v>2300</v>
      </c>
      <c r="L337" s="311"/>
      <c r="M337" s="311"/>
      <c r="N337" s="311"/>
      <c r="O337" s="311"/>
      <c r="P337" s="311"/>
      <c r="Q337" s="311"/>
      <c r="R337" s="311"/>
      <c r="S337" s="311"/>
      <c r="T337" s="311"/>
      <c r="U337" s="311"/>
      <c r="V337" s="311"/>
      <c r="W337" s="287">
        <f t="shared" ref="W337:W362" si="98">X337</f>
        <v>0</v>
      </c>
      <c r="X337" s="287">
        <f t="shared" ref="X337:X362" si="99">Z337</f>
        <v>0</v>
      </c>
      <c r="Y337" s="294">
        <v>2300</v>
      </c>
      <c r="Z337" s="287">
        <f t="shared" ref="Z337:Z362" si="100">L337+R337</f>
        <v>0</v>
      </c>
      <c r="AA337" s="287"/>
      <c r="AB337" s="287">
        <f t="shared" ref="AB337:AB362" si="101">AC337+AD337</f>
        <v>1000</v>
      </c>
      <c r="AC337" s="287"/>
      <c r="AD337" s="287">
        <v>1000</v>
      </c>
      <c r="AE337" s="287"/>
      <c r="AF337" s="287"/>
      <c r="AH337" s="288"/>
      <c r="AI337" s="289"/>
      <c r="AJ337" s="289"/>
      <c r="AK337" s="289"/>
      <c r="AL337" s="289"/>
      <c r="AM337" s="289"/>
      <c r="AN337" s="289"/>
      <c r="AO337" s="289"/>
      <c r="AP337" s="289"/>
      <c r="AQ337" s="289"/>
      <c r="AR337" s="289"/>
      <c r="AS337" s="289"/>
      <c r="AT337" s="289"/>
      <c r="AU337" s="289"/>
      <c r="AV337" s="289"/>
      <c r="AW337" s="289"/>
      <c r="AX337" s="289"/>
      <c r="AY337" s="289"/>
      <c r="AZ337" s="289"/>
      <c r="BA337" s="289"/>
      <c r="BB337" s="289"/>
      <c r="BC337" s="289"/>
      <c r="BD337" s="289"/>
      <c r="BE337" s="289"/>
      <c r="BF337" s="289"/>
      <c r="BG337" s="289"/>
      <c r="BH337" s="289"/>
      <c r="BI337" s="289"/>
      <c r="BJ337" s="289"/>
      <c r="BK337" s="289"/>
      <c r="BL337" s="289"/>
      <c r="BM337" s="289"/>
      <c r="BN337" s="289"/>
      <c r="BO337" s="289"/>
      <c r="BP337" s="289"/>
      <c r="BQ337" s="289"/>
      <c r="BR337" s="289"/>
      <c r="BS337" s="289"/>
      <c r="BT337" s="289"/>
      <c r="BU337" s="289"/>
      <c r="BV337" s="289"/>
      <c r="BW337" s="289"/>
      <c r="BX337" s="289"/>
      <c r="BY337" s="289"/>
      <c r="BZ337" s="289"/>
      <c r="CA337" s="289"/>
      <c r="CB337" s="289"/>
      <c r="CC337" s="289"/>
      <c r="CD337" s="289"/>
      <c r="CE337" s="289"/>
      <c r="CF337" s="289"/>
      <c r="CG337" s="289"/>
      <c r="CH337" s="289"/>
      <c r="CI337" s="290"/>
    </row>
    <row r="338" spans="2:87" s="291" customFormat="1" ht="48.75" customHeight="1" x14ac:dyDescent="0.25">
      <c r="B338" s="301" t="s">
        <v>238</v>
      </c>
      <c r="C338" s="320" t="s">
        <v>663</v>
      </c>
      <c r="D338" s="285"/>
      <c r="E338" s="285"/>
      <c r="F338" s="285">
        <v>1</v>
      </c>
      <c r="G338" s="285"/>
      <c r="H338" s="320"/>
      <c r="I338" s="305"/>
      <c r="J338" s="294">
        <v>3000</v>
      </c>
      <c r="K338" s="294">
        <v>3000</v>
      </c>
      <c r="L338" s="311"/>
      <c r="M338" s="311"/>
      <c r="N338" s="311"/>
      <c r="O338" s="311"/>
      <c r="P338" s="311"/>
      <c r="Q338" s="311"/>
      <c r="R338" s="311"/>
      <c r="S338" s="311"/>
      <c r="T338" s="311"/>
      <c r="U338" s="311"/>
      <c r="V338" s="311"/>
      <c r="W338" s="287">
        <f t="shared" si="98"/>
        <v>0</v>
      </c>
      <c r="X338" s="287">
        <f t="shared" si="99"/>
        <v>0</v>
      </c>
      <c r="Y338" s="294">
        <v>3000</v>
      </c>
      <c r="Z338" s="287">
        <f t="shared" si="100"/>
        <v>0</v>
      </c>
      <c r="AA338" s="287"/>
      <c r="AB338" s="287">
        <f t="shared" si="101"/>
        <v>1500</v>
      </c>
      <c r="AC338" s="287"/>
      <c r="AD338" s="287">
        <v>1500</v>
      </c>
      <c r="AE338" s="287"/>
      <c r="AF338" s="287"/>
      <c r="AH338" s="288"/>
      <c r="AI338" s="289"/>
      <c r="AJ338" s="289"/>
      <c r="AK338" s="289"/>
      <c r="AL338" s="289"/>
      <c r="AM338" s="289"/>
      <c r="AN338" s="289"/>
      <c r="AO338" s="289"/>
      <c r="AP338" s="289"/>
      <c r="AQ338" s="289"/>
      <c r="AR338" s="289"/>
      <c r="AS338" s="289"/>
      <c r="AT338" s="289"/>
      <c r="AU338" s="289"/>
      <c r="AV338" s="289"/>
      <c r="AW338" s="289"/>
      <c r="AX338" s="289"/>
      <c r="AY338" s="289"/>
      <c r="AZ338" s="289"/>
      <c r="BA338" s="289"/>
      <c r="BB338" s="289"/>
      <c r="BC338" s="289"/>
      <c r="BD338" s="289"/>
      <c r="BE338" s="289"/>
      <c r="BF338" s="289"/>
      <c r="BG338" s="289"/>
      <c r="BH338" s="289"/>
      <c r="BI338" s="289"/>
      <c r="BJ338" s="289"/>
      <c r="BK338" s="289"/>
      <c r="BL338" s="289"/>
      <c r="BM338" s="289"/>
      <c r="BN338" s="289"/>
      <c r="BO338" s="289"/>
      <c r="BP338" s="289"/>
      <c r="BQ338" s="289"/>
      <c r="BR338" s="289"/>
      <c r="BS338" s="289"/>
      <c r="BT338" s="289"/>
      <c r="BU338" s="289"/>
      <c r="BV338" s="289"/>
      <c r="BW338" s="289"/>
      <c r="BX338" s="289"/>
      <c r="BY338" s="289"/>
      <c r="BZ338" s="289"/>
      <c r="CA338" s="289"/>
      <c r="CB338" s="289"/>
      <c r="CC338" s="289"/>
      <c r="CD338" s="289"/>
      <c r="CE338" s="289"/>
      <c r="CF338" s="289"/>
      <c r="CG338" s="289"/>
      <c r="CH338" s="289"/>
      <c r="CI338" s="290"/>
    </row>
    <row r="339" spans="2:87" s="291" customFormat="1" ht="48.75" customHeight="1" x14ac:dyDescent="0.25">
      <c r="B339" s="301" t="s">
        <v>241</v>
      </c>
      <c r="C339" s="320" t="s">
        <v>664</v>
      </c>
      <c r="D339" s="285"/>
      <c r="E339" s="285"/>
      <c r="F339" s="285">
        <v>1</v>
      </c>
      <c r="G339" s="285"/>
      <c r="H339" s="320"/>
      <c r="I339" s="305"/>
      <c r="J339" s="294">
        <v>1500</v>
      </c>
      <c r="K339" s="294">
        <v>1500</v>
      </c>
      <c r="L339" s="311"/>
      <c r="M339" s="311"/>
      <c r="N339" s="311"/>
      <c r="O339" s="311"/>
      <c r="P339" s="311"/>
      <c r="Q339" s="311"/>
      <c r="R339" s="311"/>
      <c r="S339" s="311"/>
      <c r="T339" s="311"/>
      <c r="U339" s="311"/>
      <c r="V339" s="311"/>
      <c r="W339" s="287">
        <f t="shared" si="98"/>
        <v>0</v>
      </c>
      <c r="X339" s="287">
        <f t="shared" si="99"/>
        <v>0</v>
      </c>
      <c r="Y339" s="294">
        <v>1500</v>
      </c>
      <c r="Z339" s="287">
        <f t="shared" si="100"/>
        <v>0</v>
      </c>
      <c r="AA339" s="287"/>
      <c r="AB339" s="287">
        <f t="shared" si="101"/>
        <v>750</v>
      </c>
      <c r="AC339" s="287"/>
      <c r="AD339" s="287">
        <v>750</v>
      </c>
      <c r="AE339" s="287"/>
      <c r="AF339" s="287"/>
      <c r="AH339" s="288"/>
      <c r="AI339" s="289"/>
      <c r="AJ339" s="289"/>
      <c r="AK339" s="289"/>
      <c r="AL339" s="289"/>
      <c r="AM339" s="289"/>
      <c r="AN339" s="289"/>
      <c r="AO339" s="289"/>
      <c r="AP339" s="289"/>
      <c r="AQ339" s="289"/>
      <c r="AR339" s="289"/>
      <c r="AS339" s="289"/>
      <c r="AT339" s="289"/>
      <c r="AU339" s="289"/>
      <c r="AV339" s="289"/>
      <c r="AW339" s="289"/>
      <c r="AX339" s="289"/>
      <c r="AY339" s="289"/>
      <c r="AZ339" s="289"/>
      <c r="BA339" s="289"/>
      <c r="BB339" s="289"/>
      <c r="BC339" s="289"/>
      <c r="BD339" s="289"/>
      <c r="BE339" s="289"/>
      <c r="BF339" s="289"/>
      <c r="BG339" s="289"/>
      <c r="BH339" s="289"/>
      <c r="BI339" s="289"/>
      <c r="BJ339" s="289"/>
      <c r="BK339" s="289"/>
      <c r="BL339" s="289"/>
      <c r="BM339" s="289"/>
      <c r="BN339" s="289"/>
      <c r="BO339" s="289"/>
      <c r="BP339" s="289"/>
      <c r="BQ339" s="289"/>
      <c r="BR339" s="289"/>
      <c r="BS339" s="289"/>
      <c r="BT339" s="289"/>
      <c r="BU339" s="289"/>
      <c r="BV339" s="289"/>
      <c r="BW339" s="289"/>
      <c r="BX339" s="289"/>
      <c r="BY339" s="289"/>
      <c r="BZ339" s="289"/>
      <c r="CA339" s="289"/>
      <c r="CB339" s="289"/>
      <c r="CC339" s="289"/>
      <c r="CD339" s="289"/>
      <c r="CE339" s="289"/>
      <c r="CF339" s="289"/>
      <c r="CG339" s="289"/>
      <c r="CH339" s="289"/>
      <c r="CI339" s="290"/>
    </row>
    <row r="340" spans="2:87" s="291" customFormat="1" ht="48.75" customHeight="1" x14ac:dyDescent="0.25">
      <c r="B340" s="301" t="s">
        <v>268</v>
      </c>
      <c r="C340" s="321" t="s">
        <v>666</v>
      </c>
      <c r="D340" s="285"/>
      <c r="E340" s="285"/>
      <c r="F340" s="285">
        <v>1</v>
      </c>
      <c r="G340" s="285"/>
      <c r="H340" s="321"/>
      <c r="I340" s="305"/>
      <c r="J340" s="294">
        <f>K340*100/98</f>
        <v>1020.4081632653061</v>
      </c>
      <c r="K340" s="294">
        <v>1000</v>
      </c>
      <c r="L340" s="311"/>
      <c r="M340" s="311"/>
      <c r="N340" s="311"/>
      <c r="O340" s="311"/>
      <c r="P340" s="311"/>
      <c r="Q340" s="311"/>
      <c r="R340" s="311"/>
      <c r="S340" s="311"/>
      <c r="T340" s="311"/>
      <c r="U340" s="311"/>
      <c r="V340" s="311"/>
      <c r="W340" s="287">
        <f t="shared" si="98"/>
        <v>0</v>
      </c>
      <c r="X340" s="287">
        <f t="shared" si="99"/>
        <v>0</v>
      </c>
      <c r="Y340" s="294">
        <v>1000</v>
      </c>
      <c r="Z340" s="287">
        <f t="shared" si="100"/>
        <v>0</v>
      </c>
      <c r="AA340" s="287"/>
      <c r="AB340" s="287">
        <f t="shared" si="101"/>
        <v>950</v>
      </c>
      <c r="AC340" s="287"/>
      <c r="AD340" s="287">
        <v>950</v>
      </c>
      <c r="AE340" s="287"/>
      <c r="AF340" s="287"/>
      <c r="AH340" s="288"/>
      <c r="AI340" s="289"/>
      <c r="AJ340" s="289"/>
      <c r="AK340" s="289"/>
      <c r="AL340" s="289"/>
      <c r="AM340" s="289"/>
      <c r="AN340" s="289"/>
      <c r="AO340" s="289"/>
      <c r="AP340" s="289"/>
      <c r="AQ340" s="289"/>
      <c r="AR340" s="289"/>
      <c r="AS340" s="289"/>
      <c r="AT340" s="289"/>
      <c r="AU340" s="289"/>
      <c r="AV340" s="289"/>
      <c r="AW340" s="289"/>
      <c r="AX340" s="289"/>
      <c r="AY340" s="289"/>
      <c r="AZ340" s="289"/>
      <c r="BA340" s="289"/>
      <c r="BB340" s="289"/>
      <c r="BC340" s="289"/>
      <c r="BD340" s="289"/>
      <c r="BE340" s="289"/>
      <c r="BF340" s="289"/>
      <c r="BG340" s="289"/>
      <c r="BH340" s="289"/>
      <c r="BI340" s="289"/>
      <c r="BJ340" s="289"/>
      <c r="BK340" s="289"/>
      <c r="BL340" s="289"/>
      <c r="BM340" s="289"/>
      <c r="BN340" s="289"/>
      <c r="BO340" s="289"/>
      <c r="BP340" s="289"/>
      <c r="BQ340" s="289"/>
      <c r="BR340" s="289"/>
      <c r="BS340" s="289"/>
      <c r="BT340" s="289"/>
      <c r="BU340" s="289"/>
      <c r="BV340" s="289"/>
      <c r="BW340" s="289"/>
      <c r="BX340" s="289"/>
      <c r="BY340" s="289"/>
      <c r="BZ340" s="289"/>
      <c r="CA340" s="289"/>
      <c r="CB340" s="289"/>
      <c r="CC340" s="289"/>
      <c r="CD340" s="289"/>
      <c r="CE340" s="289"/>
      <c r="CF340" s="289"/>
      <c r="CG340" s="289"/>
      <c r="CH340" s="289"/>
      <c r="CI340" s="290"/>
    </row>
    <row r="341" spans="2:87" s="291" customFormat="1" ht="48.75" customHeight="1" x14ac:dyDescent="0.25">
      <c r="B341" s="301" t="s">
        <v>270</v>
      </c>
      <c r="C341" s="321" t="s">
        <v>667</v>
      </c>
      <c r="D341" s="285"/>
      <c r="E341" s="285"/>
      <c r="F341" s="285">
        <v>1</v>
      </c>
      <c r="G341" s="285"/>
      <c r="H341" s="321"/>
      <c r="I341" s="305"/>
      <c r="J341" s="294">
        <f>K341*100/98</f>
        <v>1020.4081632653061</v>
      </c>
      <c r="K341" s="294">
        <v>1000</v>
      </c>
      <c r="L341" s="311"/>
      <c r="M341" s="311"/>
      <c r="N341" s="311"/>
      <c r="O341" s="311"/>
      <c r="P341" s="311"/>
      <c r="Q341" s="311"/>
      <c r="R341" s="311"/>
      <c r="S341" s="311"/>
      <c r="T341" s="311"/>
      <c r="U341" s="311"/>
      <c r="V341" s="311"/>
      <c r="W341" s="287">
        <f t="shared" si="98"/>
        <v>0</v>
      </c>
      <c r="X341" s="287">
        <f t="shared" si="99"/>
        <v>0</v>
      </c>
      <c r="Y341" s="294">
        <v>1000</v>
      </c>
      <c r="Z341" s="287">
        <f t="shared" si="100"/>
        <v>0</v>
      </c>
      <c r="AA341" s="287"/>
      <c r="AB341" s="287">
        <f t="shared" si="101"/>
        <v>950</v>
      </c>
      <c r="AC341" s="287"/>
      <c r="AD341" s="287">
        <v>950</v>
      </c>
      <c r="AE341" s="287"/>
      <c r="AF341" s="287"/>
      <c r="AH341" s="288"/>
      <c r="AI341" s="289"/>
      <c r="AJ341" s="289"/>
      <c r="AK341" s="289"/>
      <c r="AL341" s="289"/>
      <c r="AM341" s="289"/>
      <c r="AN341" s="289"/>
      <c r="AO341" s="289"/>
      <c r="AP341" s="289"/>
      <c r="AQ341" s="289"/>
      <c r="AR341" s="289"/>
      <c r="AS341" s="289"/>
      <c r="AT341" s="289"/>
      <c r="AU341" s="289"/>
      <c r="AV341" s="289"/>
      <c r="AW341" s="289"/>
      <c r="AX341" s="289"/>
      <c r="AY341" s="289"/>
      <c r="AZ341" s="289"/>
      <c r="BA341" s="289"/>
      <c r="BB341" s="289"/>
      <c r="BC341" s="289"/>
      <c r="BD341" s="289"/>
      <c r="BE341" s="289"/>
      <c r="BF341" s="289"/>
      <c r="BG341" s="289"/>
      <c r="BH341" s="289"/>
      <c r="BI341" s="289"/>
      <c r="BJ341" s="289"/>
      <c r="BK341" s="289"/>
      <c r="BL341" s="289"/>
      <c r="BM341" s="289"/>
      <c r="BN341" s="289"/>
      <c r="BO341" s="289"/>
      <c r="BP341" s="289"/>
      <c r="BQ341" s="289"/>
      <c r="BR341" s="289"/>
      <c r="BS341" s="289"/>
      <c r="BT341" s="289"/>
      <c r="BU341" s="289"/>
      <c r="BV341" s="289"/>
      <c r="BW341" s="289"/>
      <c r="BX341" s="289"/>
      <c r="BY341" s="289"/>
      <c r="BZ341" s="289"/>
      <c r="CA341" s="289"/>
      <c r="CB341" s="289"/>
      <c r="CC341" s="289"/>
      <c r="CD341" s="289"/>
      <c r="CE341" s="289"/>
      <c r="CF341" s="289"/>
      <c r="CG341" s="289"/>
      <c r="CH341" s="289"/>
      <c r="CI341" s="290"/>
    </row>
    <row r="342" spans="2:87" s="291" customFormat="1" ht="48.75" customHeight="1" x14ac:dyDescent="0.25">
      <c r="B342" s="301" t="s">
        <v>272</v>
      </c>
      <c r="C342" s="321" t="s">
        <v>668</v>
      </c>
      <c r="D342" s="285"/>
      <c r="E342" s="285"/>
      <c r="F342" s="285">
        <v>1</v>
      </c>
      <c r="G342" s="285"/>
      <c r="H342" s="321"/>
      <c r="I342" s="305"/>
      <c r="J342" s="294">
        <f>K342*100/98</f>
        <v>1020.4081632653061</v>
      </c>
      <c r="K342" s="294">
        <v>1000</v>
      </c>
      <c r="L342" s="311"/>
      <c r="M342" s="311"/>
      <c r="N342" s="311"/>
      <c r="O342" s="311"/>
      <c r="P342" s="311"/>
      <c r="Q342" s="311"/>
      <c r="R342" s="311"/>
      <c r="S342" s="311"/>
      <c r="T342" s="311"/>
      <c r="U342" s="311"/>
      <c r="V342" s="311"/>
      <c r="W342" s="287">
        <f t="shared" si="98"/>
        <v>0</v>
      </c>
      <c r="X342" s="287">
        <f t="shared" si="99"/>
        <v>0</v>
      </c>
      <c r="Y342" s="294">
        <v>1000</v>
      </c>
      <c r="Z342" s="287">
        <f t="shared" si="100"/>
        <v>0</v>
      </c>
      <c r="AA342" s="287"/>
      <c r="AB342" s="287">
        <f t="shared" si="101"/>
        <v>950</v>
      </c>
      <c r="AC342" s="287"/>
      <c r="AD342" s="287">
        <v>950</v>
      </c>
      <c r="AE342" s="287"/>
      <c r="AF342" s="287"/>
      <c r="AH342" s="288"/>
      <c r="AI342" s="289"/>
      <c r="AJ342" s="289"/>
      <c r="AK342" s="289"/>
      <c r="AL342" s="289"/>
      <c r="AM342" s="289"/>
      <c r="AN342" s="289"/>
      <c r="AO342" s="289"/>
      <c r="AP342" s="289"/>
      <c r="AQ342" s="289"/>
      <c r="AR342" s="289"/>
      <c r="AS342" s="289"/>
      <c r="AT342" s="289"/>
      <c r="AU342" s="289"/>
      <c r="AV342" s="289"/>
      <c r="AW342" s="289"/>
      <c r="AX342" s="289"/>
      <c r="AY342" s="289"/>
      <c r="AZ342" s="289"/>
      <c r="BA342" s="289"/>
      <c r="BB342" s="289"/>
      <c r="BC342" s="289"/>
      <c r="BD342" s="289"/>
      <c r="BE342" s="289"/>
      <c r="BF342" s="289"/>
      <c r="BG342" s="289"/>
      <c r="BH342" s="289"/>
      <c r="BI342" s="289"/>
      <c r="BJ342" s="289"/>
      <c r="BK342" s="289"/>
      <c r="BL342" s="289"/>
      <c r="BM342" s="289"/>
      <c r="BN342" s="289"/>
      <c r="BO342" s="289"/>
      <c r="BP342" s="289"/>
      <c r="BQ342" s="289"/>
      <c r="BR342" s="289"/>
      <c r="BS342" s="289"/>
      <c r="BT342" s="289"/>
      <c r="BU342" s="289"/>
      <c r="BV342" s="289"/>
      <c r="BW342" s="289"/>
      <c r="BX342" s="289"/>
      <c r="BY342" s="289"/>
      <c r="BZ342" s="289"/>
      <c r="CA342" s="289"/>
      <c r="CB342" s="289"/>
      <c r="CC342" s="289"/>
      <c r="CD342" s="289"/>
      <c r="CE342" s="289"/>
      <c r="CF342" s="289"/>
      <c r="CG342" s="289"/>
      <c r="CH342" s="289"/>
      <c r="CI342" s="290"/>
    </row>
    <row r="343" spans="2:87" s="291" customFormat="1" ht="48.75" customHeight="1" x14ac:dyDescent="0.25">
      <c r="B343" s="301" t="s">
        <v>274</v>
      </c>
      <c r="C343" s="321" t="s">
        <v>669</v>
      </c>
      <c r="D343" s="285"/>
      <c r="E343" s="285"/>
      <c r="F343" s="285">
        <v>1</v>
      </c>
      <c r="G343" s="285"/>
      <c r="H343" s="321"/>
      <c r="I343" s="305"/>
      <c r="J343" s="294">
        <v>3200</v>
      </c>
      <c r="K343" s="294">
        <v>3200</v>
      </c>
      <c r="L343" s="311"/>
      <c r="M343" s="311"/>
      <c r="N343" s="311"/>
      <c r="O343" s="311"/>
      <c r="P343" s="311"/>
      <c r="Q343" s="311"/>
      <c r="R343" s="311"/>
      <c r="S343" s="311"/>
      <c r="T343" s="311"/>
      <c r="U343" s="311"/>
      <c r="V343" s="311"/>
      <c r="W343" s="287">
        <f t="shared" si="98"/>
        <v>0</v>
      </c>
      <c r="X343" s="287">
        <f t="shared" si="99"/>
        <v>0</v>
      </c>
      <c r="Y343" s="294">
        <v>3200</v>
      </c>
      <c r="Z343" s="287">
        <f t="shared" si="100"/>
        <v>0</v>
      </c>
      <c r="AA343" s="287"/>
      <c r="AB343" s="287">
        <f t="shared" si="101"/>
        <v>1000</v>
      </c>
      <c r="AC343" s="287"/>
      <c r="AD343" s="287">
        <v>1000</v>
      </c>
      <c r="AE343" s="287"/>
      <c r="AF343" s="287"/>
      <c r="AH343" s="288"/>
      <c r="AI343" s="289"/>
      <c r="AJ343" s="289"/>
      <c r="AK343" s="289"/>
      <c r="AL343" s="289"/>
      <c r="AM343" s="289"/>
      <c r="AN343" s="289"/>
      <c r="AO343" s="289"/>
      <c r="AP343" s="289"/>
      <c r="AQ343" s="289"/>
      <c r="AR343" s="289"/>
      <c r="AS343" s="289"/>
      <c r="AT343" s="289"/>
      <c r="AU343" s="289"/>
      <c r="AV343" s="289"/>
      <c r="AW343" s="289"/>
      <c r="AX343" s="289"/>
      <c r="AY343" s="289"/>
      <c r="AZ343" s="289"/>
      <c r="BA343" s="289"/>
      <c r="BB343" s="289"/>
      <c r="BC343" s="289"/>
      <c r="BD343" s="289"/>
      <c r="BE343" s="289"/>
      <c r="BF343" s="289"/>
      <c r="BG343" s="289"/>
      <c r="BH343" s="289"/>
      <c r="BI343" s="289"/>
      <c r="BJ343" s="289"/>
      <c r="BK343" s="289"/>
      <c r="BL343" s="289"/>
      <c r="BM343" s="289"/>
      <c r="BN343" s="289"/>
      <c r="BO343" s="289"/>
      <c r="BP343" s="289"/>
      <c r="BQ343" s="289"/>
      <c r="BR343" s="289"/>
      <c r="BS343" s="289"/>
      <c r="BT343" s="289"/>
      <c r="BU343" s="289"/>
      <c r="BV343" s="289"/>
      <c r="BW343" s="289"/>
      <c r="BX343" s="289"/>
      <c r="BY343" s="289"/>
      <c r="BZ343" s="289"/>
      <c r="CA343" s="289"/>
      <c r="CB343" s="289"/>
      <c r="CC343" s="289"/>
      <c r="CD343" s="289"/>
      <c r="CE343" s="289"/>
      <c r="CF343" s="289"/>
      <c r="CG343" s="289"/>
      <c r="CH343" s="289"/>
      <c r="CI343" s="290"/>
    </row>
    <row r="344" spans="2:87" s="291" customFormat="1" ht="48.75" customHeight="1" x14ac:dyDescent="0.25">
      <c r="B344" s="301" t="s">
        <v>280</v>
      </c>
      <c r="C344" s="322" t="s">
        <v>672</v>
      </c>
      <c r="D344" s="285"/>
      <c r="E344" s="285"/>
      <c r="F344" s="285">
        <v>1</v>
      </c>
      <c r="G344" s="285"/>
      <c r="H344" s="322"/>
      <c r="I344" s="305"/>
      <c r="J344" s="294">
        <v>4000</v>
      </c>
      <c r="K344" s="294">
        <v>4000</v>
      </c>
      <c r="L344" s="311"/>
      <c r="M344" s="311"/>
      <c r="N344" s="311"/>
      <c r="O344" s="311"/>
      <c r="P344" s="311"/>
      <c r="Q344" s="311"/>
      <c r="R344" s="311"/>
      <c r="S344" s="311"/>
      <c r="T344" s="311"/>
      <c r="U344" s="311"/>
      <c r="V344" s="311"/>
      <c r="W344" s="287">
        <f t="shared" si="98"/>
        <v>0</v>
      </c>
      <c r="X344" s="287">
        <f t="shared" si="99"/>
        <v>0</v>
      </c>
      <c r="Y344" s="294">
        <v>4000</v>
      </c>
      <c r="Z344" s="287">
        <f t="shared" si="100"/>
        <v>0</v>
      </c>
      <c r="AA344" s="287"/>
      <c r="AB344" s="287">
        <f t="shared" si="101"/>
        <v>1000</v>
      </c>
      <c r="AC344" s="287"/>
      <c r="AD344" s="287">
        <v>1000</v>
      </c>
      <c r="AE344" s="287"/>
      <c r="AF344" s="287"/>
      <c r="AH344" s="288"/>
      <c r="AI344" s="289"/>
      <c r="AJ344" s="289"/>
      <c r="AK344" s="289"/>
      <c r="AL344" s="289"/>
      <c r="AM344" s="289"/>
      <c r="AN344" s="289"/>
      <c r="AO344" s="289"/>
      <c r="AP344" s="289"/>
      <c r="AQ344" s="289"/>
      <c r="AR344" s="289"/>
      <c r="AS344" s="289"/>
      <c r="AT344" s="289"/>
      <c r="AU344" s="289"/>
      <c r="AV344" s="289"/>
      <c r="AW344" s="289"/>
      <c r="AX344" s="289"/>
      <c r="AY344" s="289"/>
      <c r="AZ344" s="289"/>
      <c r="BA344" s="289"/>
      <c r="BB344" s="289"/>
      <c r="BC344" s="289"/>
      <c r="BD344" s="289"/>
      <c r="BE344" s="289"/>
      <c r="BF344" s="289"/>
      <c r="BG344" s="289"/>
      <c r="BH344" s="289"/>
      <c r="BI344" s="289"/>
      <c r="BJ344" s="289"/>
      <c r="BK344" s="289"/>
      <c r="BL344" s="289"/>
      <c r="BM344" s="289"/>
      <c r="BN344" s="289"/>
      <c r="BO344" s="289"/>
      <c r="BP344" s="289"/>
      <c r="BQ344" s="289"/>
      <c r="BR344" s="289"/>
      <c r="BS344" s="289"/>
      <c r="BT344" s="289"/>
      <c r="BU344" s="289"/>
      <c r="BV344" s="289"/>
      <c r="BW344" s="289"/>
      <c r="BX344" s="289"/>
      <c r="BY344" s="289"/>
      <c r="BZ344" s="289"/>
      <c r="CA344" s="289"/>
      <c r="CB344" s="289"/>
      <c r="CC344" s="289"/>
      <c r="CD344" s="289"/>
      <c r="CE344" s="289"/>
      <c r="CF344" s="289"/>
      <c r="CG344" s="289"/>
      <c r="CH344" s="289"/>
      <c r="CI344" s="290"/>
    </row>
    <row r="345" spans="2:87" s="291" customFormat="1" ht="48.75" customHeight="1" x14ac:dyDescent="0.25">
      <c r="B345" s="301" t="s">
        <v>282</v>
      </c>
      <c r="C345" s="321" t="s">
        <v>673</v>
      </c>
      <c r="D345" s="285"/>
      <c r="E345" s="285"/>
      <c r="F345" s="285">
        <v>1</v>
      </c>
      <c r="G345" s="285"/>
      <c r="H345" s="321"/>
      <c r="I345" s="305"/>
      <c r="J345" s="294">
        <f>K345*100/98</f>
        <v>1020.4081632653061</v>
      </c>
      <c r="K345" s="294">
        <v>1000</v>
      </c>
      <c r="L345" s="311"/>
      <c r="M345" s="311"/>
      <c r="N345" s="311"/>
      <c r="O345" s="311"/>
      <c r="P345" s="311"/>
      <c r="Q345" s="311"/>
      <c r="R345" s="311"/>
      <c r="S345" s="311"/>
      <c r="T345" s="311"/>
      <c r="U345" s="311"/>
      <c r="V345" s="311"/>
      <c r="W345" s="287">
        <f t="shared" si="98"/>
        <v>0</v>
      </c>
      <c r="X345" s="287">
        <f t="shared" si="99"/>
        <v>0</v>
      </c>
      <c r="Y345" s="294">
        <v>1000</v>
      </c>
      <c r="Z345" s="287">
        <f t="shared" si="100"/>
        <v>0</v>
      </c>
      <c r="AA345" s="287"/>
      <c r="AB345" s="287">
        <f t="shared" si="101"/>
        <v>500</v>
      </c>
      <c r="AC345" s="287"/>
      <c r="AD345" s="287">
        <v>500</v>
      </c>
      <c r="AE345" s="287"/>
      <c r="AF345" s="287"/>
      <c r="AH345" s="288"/>
      <c r="AI345" s="289"/>
      <c r="AJ345" s="289"/>
      <c r="AK345" s="289"/>
      <c r="AL345" s="289"/>
      <c r="AM345" s="289"/>
      <c r="AN345" s="289"/>
      <c r="AO345" s="289"/>
      <c r="AP345" s="289"/>
      <c r="AQ345" s="289"/>
      <c r="AR345" s="289"/>
      <c r="AS345" s="289"/>
      <c r="AT345" s="289"/>
      <c r="AU345" s="289"/>
      <c r="AV345" s="289"/>
      <c r="AW345" s="289"/>
      <c r="AX345" s="289"/>
      <c r="AY345" s="289"/>
      <c r="AZ345" s="289"/>
      <c r="BA345" s="289"/>
      <c r="BB345" s="289"/>
      <c r="BC345" s="289"/>
      <c r="BD345" s="289"/>
      <c r="BE345" s="289"/>
      <c r="BF345" s="289"/>
      <c r="BG345" s="289"/>
      <c r="BH345" s="289"/>
      <c r="BI345" s="289"/>
      <c r="BJ345" s="289"/>
      <c r="BK345" s="289"/>
      <c r="BL345" s="289"/>
      <c r="BM345" s="289"/>
      <c r="BN345" s="289"/>
      <c r="BO345" s="289"/>
      <c r="BP345" s="289"/>
      <c r="BQ345" s="289"/>
      <c r="BR345" s="289"/>
      <c r="BS345" s="289"/>
      <c r="BT345" s="289"/>
      <c r="BU345" s="289"/>
      <c r="BV345" s="289"/>
      <c r="BW345" s="289"/>
      <c r="BX345" s="289"/>
      <c r="BY345" s="289"/>
      <c r="BZ345" s="289"/>
      <c r="CA345" s="289"/>
      <c r="CB345" s="289"/>
      <c r="CC345" s="289"/>
      <c r="CD345" s="289"/>
      <c r="CE345" s="289"/>
      <c r="CF345" s="289"/>
      <c r="CG345" s="289"/>
      <c r="CH345" s="289"/>
      <c r="CI345" s="290"/>
    </row>
    <row r="346" spans="2:87" s="291" customFormat="1" ht="48.75" customHeight="1" x14ac:dyDescent="0.25">
      <c r="B346" s="301" t="s">
        <v>284</v>
      </c>
      <c r="C346" s="320" t="s">
        <v>674</v>
      </c>
      <c r="D346" s="285"/>
      <c r="E346" s="285"/>
      <c r="F346" s="285">
        <v>1</v>
      </c>
      <c r="G346" s="285"/>
      <c r="H346" s="320"/>
      <c r="I346" s="305"/>
      <c r="J346" s="294">
        <v>3500</v>
      </c>
      <c r="K346" s="294">
        <v>3500</v>
      </c>
      <c r="L346" s="311"/>
      <c r="M346" s="311"/>
      <c r="N346" s="311"/>
      <c r="O346" s="311"/>
      <c r="P346" s="311"/>
      <c r="Q346" s="311"/>
      <c r="R346" s="311"/>
      <c r="S346" s="311"/>
      <c r="T346" s="311"/>
      <c r="U346" s="311"/>
      <c r="V346" s="311"/>
      <c r="W346" s="287">
        <f t="shared" si="98"/>
        <v>0</v>
      </c>
      <c r="X346" s="287">
        <f t="shared" si="99"/>
        <v>0</v>
      </c>
      <c r="Y346" s="294">
        <v>3500</v>
      </c>
      <c r="Z346" s="287">
        <f t="shared" si="100"/>
        <v>0</v>
      </c>
      <c r="AA346" s="287"/>
      <c r="AB346" s="287">
        <f t="shared" si="101"/>
        <v>1000</v>
      </c>
      <c r="AC346" s="287"/>
      <c r="AD346" s="287">
        <v>1000</v>
      </c>
      <c r="AE346" s="287"/>
      <c r="AF346" s="287"/>
      <c r="AH346" s="288"/>
      <c r="AI346" s="289"/>
      <c r="AJ346" s="289"/>
      <c r="AK346" s="289"/>
      <c r="AL346" s="289"/>
      <c r="AM346" s="289"/>
      <c r="AN346" s="289"/>
      <c r="AO346" s="289"/>
      <c r="AP346" s="289"/>
      <c r="AQ346" s="289"/>
      <c r="AR346" s="289"/>
      <c r="AS346" s="289"/>
      <c r="AT346" s="289"/>
      <c r="AU346" s="289"/>
      <c r="AV346" s="289"/>
      <c r="AW346" s="289"/>
      <c r="AX346" s="289"/>
      <c r="AY346" s="289"/>
      <c r="AZ346" s="289"/>
      <c r="BA346" s="289"/>
      <c r="BB346" s="289"/>
      <c r="BC346" s="289"/>
      <c r="BD346" s="289"/>
      <c r="BE346" s="289"/>
      <c r="BF346" s="289"/>
      <c r="BG346" s="289"/>
      <c r="BH346" s="289"/>
      <c r="BI346" s="289"/>
      <c r="BJ346" s="289"/>
      <c r="BK346" s="289"/>
      <c r="BL346" s="289"/>
      <c r="BM346" s="289"/>
      <c r="BN346" s="289"/>
      <c r="BO346" s="289"/>
      <c r="BP346" s="289"/>
      <c r="BQ346" s="289"/>
      <c r="BR346" s="289"/>
      <c r="BS346" s="289"/>
      <c r="BT346" s="289"/>
      <c r="BU346" s="289"/>
      <c r="BV346" s="289"/>
      <c r="BW346" s="289"/>
      <c r="BX346" s="289"/>
      <c r="BY346" s="289"/>
      <c r="BZ346" s="289"/>
      <c r="CA346" s="289"/>
      <c r="CB346" s="289"/>
      <c r="CC346" s="289"/>
      <c r="CD346" s="289"/>
      <c r="CE346" s="289"/>
      <c r="CF346" s="289"/>
      <c r="CG346" s="289"/>
      <c r="CH346" s="289"/>
      <c r="CI346" s="290"/>
    </row>
    <row r="347" spans="2:87" s="291" customFormat="1" ht="48.75" customHeight="1" x14ac:dyDescent="0.25">
      <c r="B347" s="301" t="s">
        <v>286</v>
      </c>
      <c r="C347" s="320" t="s">
        <v>675</v>
      </c>
      <c r="D347" s="285"/>
      <c r="E347" s="285"/>
      <c r="F347" s="285">
        <v>1</v>
      </c>
      <c r="G347" s="285"/>
      <c r="H347" s="320"/>
      <c r="I347" s="305"/>
      <c r="J347" s="294">
        <f>K347*100/98</f>
        <v>1020.4081632653061</v>
      </c>
      <c r="K347" s="294">
        <v>1000</v>
      </c>
      <c r="L347" s="311"/>
      <c r="M347" s="311"/>
      <c r="N347" s="311"/>
      <c r="O347" s="311"/>
      <c r="P347" s="311"/>
      <c r="Q347" s="311"/>
      <c r="R347" s="311"/>
      <c r="S347" s="311"/>
      <c r="T347" s="311"/>
      <c r="U347" s="311"/>
      <c r="V347" s="311"/>
      <c r="W347" s="287">
        <f t="shared" si="98"/>
        <v>0</v>
      </c>
      <c r="X347" s="287">
        <f t="shared" si="99"/>
        <v>0</v>
      </c>
      <c r="Y347" s="294">
        <v>1000</v>
      </c>
      <c r="Z347" s="287">
        <f t="shared" si="100"/>
        <v>0</v>
      </c>
      <c r="AA347" s="287"/>
      <c r="AB347" s="287">
        <f t="shared" si="101"/>
        <v>500</v>
      </c>
      <c r="AC347" s="287"/>
      <c r="AD347" s="287">
        <v>500</v>
      </c>
      <c r="AE347" s="287"/>
      <c r="AF347" s="287"/>
      <c r="AH347" s="288"/>
      <c r="AI347" s="289"/>
      <c r="AJ347" s="289"/>
      <c r="AK347" s="289"/>
      <c r="AL347" s="289"/>
      <c r="AM347" s="289"/>
      <c r="AN347" s="289"/>
      <c r="AO347" s="289"/>
      <c r="AP347" s="289"/>
      <c r="AQ347" s="289"/>
      <c r="AR347" s="289"/>
      <c r="AS347" s="289"/>
      <c r="AT347" s="289"/>
      <c r="AU347" s="289"/>
      <c r="AV347" s="289"/>
      <c r="AW347" s="289"/>
      <c r="AX347" s="289"/>
      <c r="AY347" s="289"/>
      <c r="AZ347" s="289"/>
      <c r="BA347" s="289"/>
      <c r="BB347" s="289"/>
      <c r="BC347" s="289"/>
      <c r="BD347" s="289"/>
      <c r="BE347" s="289"/>
      <c r="BF347" s="289"/>
      <c r="BG347" s="289"/>
      <c r="BH347" s="289"/>
      <c r="BI347" s="289"/>
      <c r="BJ347" s="289"/>
      <c r="BK347" s="289"/>
      <c r="BL347" s="289"/>
      <c r="BM347" s="289"/>
      <c r="BN347" s="289"/>
      <c r="BO347" s="289"/>
      <c r="BP347" s="289"/>
      <c r="BQ347" s="289"/>
      <c r="BR347" s="289"/>
      <c r="BS347" s="289"/>
      <c r="BT347" s="289"/>
      <c r="BU347" s="289"/>
      <c r="BV347" s="289"/>
      <c r="BW347" s="289"/>
      <c r="BX347" s="289"/>
      <c r="BY347" s="289"/>
      <c r="BZ347" s="289"/>
      <c r="CA347" s="289"/>
      <c r="CB347" s="289"/>
      <c r="CC347" s="289"/>
      <c r="CD347" s="289"/>
      <c r="CE347" s="289"/>
      <c r="CF347" s="289"/>
      <c r="CG347" s="289"/>
      <c r="CH347" s="289"/>
      <c r="CI347" s="290"/>
    </row>
    <row r="348" spans="2:87" s="291" customFormat="1" ht="48.75" customHeight="1" x14ac:dyDescent="0.25">
      <c r="B348" s="301" t="s">
        <v>1007</v>
      </c>
      <c r="C348" s="323" t="s">
        <v>678</v>
      </c>
      <c r="D348" s="285"/>
      <c r="E348" s="285"/>
      <c r="F348" s="285" t="s">
        <v>194</v>
      </c>
      <c r="G348" s="285"/>
      <c r="H348" s="323"/>
      <c r="I348" s="305"/>
      <c r="J348" s="294">
        <v>1800</v>
      </c>
      <c r="K348" s="294">
        <v>1800</v>
      </c>
      <c r="L348" s="311"/>
      <c r="M348" s="311"/>
      <c r="N348" s="311"/>
      <c r="O348" s="311"/>
      <c r="P348" s="311"/>
      <c r="Q348" s="311"/>
      <c r="R348" s="311"/>
      <c r="S348" s="311"/>
      <c r="T348" s="311"/>
      <c r="U348" s="311"/>
      <c r="V348" s="311"/>
      <c r="W348" s="287">
        <f t="shared" si="98"/>
        <v>0</v>
      </c>
      <c r="X348" s="287">
        <f t="shared" si="99"/>
        <v>0</v>
      </c>
      <c r="Y348" s="294">
        <v>1800</v>
      </c>
      <c r="Z348" s="287">
        <f t="shared" si="100"/>
        <v>0</v>
      </c>
      <c r="AA348" s="287"/>
      <c r="AB348" s="287">
        <f t="shared" si="101"/>
        <v>900</v>
      </c>
      <c r="AC348" s="287"/>
      <c r="AD348" s="287">
        <v>900</v>
      </c>
      <c r="AE348" s="287"/>
      <c r="AF348" s="287"/>
      <c r="AH348" s="288"/>
      <c r="AI348" s="289"/>
      <c r="AJ348" s="289"/>
      <c r="AK348" s="289"/>
      <c r="AL348" s="289"/>
      <c r="AM348" s="289"/>
      <c r="AN348" s="289"/>
      <c r="AO348" s="289"/>
      <c r="AP348" s="289"/>
      <c r="AQ348" s="289"/>
      <c r="AR348" s="289"/>
      <c r="AS348" s="289"/>
      <c r="AT348" s="289"/>
      <c r="AU348" s="289"/>
      <c r="AV348" s="289"/>
      <c r="AW348" s="289"/>
      <c r="AX348" s="289"/>
      <c r="AY348" s="289"/>
      <c r="AZ348" s="289"/>
      <c r="BA348" s="289"/>
      <c r="BB348" s="289"/>
      <c r="BC348" s="289"/>
      <c r="BD348" s="289"/>
      <c r="BE348" s="289"/>
      <c r="BF348" s="289"/>
      <c r="BG348" s="289"/>
      <c r="BH348" s="289"/>
      <c r="BI348" s="289"/>
      <c r="BJ348" s="289"/>
      <c r="BK348" s="289"/>
      <c r="BL348" s="289"/>
      <c r="BM348" s="289"/>
      <c r="BN348" s="289"/>
      <c r="BO348" s="289"/>
      <c r="BP348" s="289"/>
      <c r="BQ348" s="289"/>
      <c r="BR348" s="289"/>
      <c r="BS348" s="289"/>
      <c r="BT348" s="289"/>
      <c r="BU348" s="289"/>
      <c r="BV348" s="289"/>
      <c r="BW348" s="289"/>
      <c r="BX348" s="289"/>
      <c r="BY348" s="289"/>
      <c r="BZ348" s="289"/>
      <c r="CA348" s="289"/>
      <c r="CB348" s="289"/>
      <c r="CC348" s="289"/>
      <c r="CD348" s="289"/>
      <c r="CE348" s="289"/>
      <c r="CF348" s="289"/>
      <c r="CG348" s="289"/>
      <c r="CH348" s="289"/>
      <c r="CI348" s="290"/>
    </row>
    <row r="349" spans="2:87" s="291" customFormat="1" ht="48.75" customHeight="1" x14ac:dyDescent="0.25">
      <c r="B349" s="301" t="s">
        <v>1008</v>
      </c>
      <c r="C349" s="323" t="s">
        <v>679</v>
      </c>
      <c r="D349" s="285"/>
      <c r="E349" s="285"/>
      <c r="F349" s="285" t="s">
        <v>194</v>
      </c>
      <c r="G349" s="285"/>
      <c r="H349" s="323"/>
      <c r="I349" s="305"/>
      <c r="J349" s="294">
        <f>K349*100/98</f>
        <v>1632.6530612244899</v>
      </c>
      <c r="K349" s="294">
        <v>1600</v>
      </c>
      <c r="L349" s="311"/>
      <c r="M349" s="311"/>
      <c r="N349" s="311"/>
      <c r="O349" s="311"/>
      <c r="P349" s="311"/>
      <c r="Q349" s="311"/>
      <c r="R349" s="311"/>
      <c r="S349" s="311"/>
      <c r="T349" s="311"/>
      <c r="U349" s="311"/>
      <c r="V349" s="311"/>
      <c r="W349" s="287">
        <f t="shared" si="98"/>
        <v>0</v>
      </c>
      <c r="X349" s="287">
        <f t="shared" si="99"/>
        <v>0</v>
      </c>
      <c r="Y349" s="294">
        <v>1600</v>
      </c>
      <c r="Z349" s="287">
        <f t="shared" si="100"/>
        <v>0</v>
      </c>
      <c r="AA349" s="287"/>
      <c r="AB349" s="287">
        <f t="shared" si="101"/>
        <v>800</v>
      </c>
      <c r="AC349" s="287"/>
      <c r="AD349" s="287">
        <v>800</v>
      </c>
      <c r="AE349" s="287"/>
      <c r="AF349" s="287"/>
      <c r="AH349" s="288"/>
      <c r="AI349" s="289"/>
      <c r="AJ349" s="289"/>
      <c r="AK349" s="289"/>
      <c r="AL349" s="289"/>
      <c r="AM349" s="289"/>
      <c r="AN349" s="289"/>
      <c r="AO349" s="289"/>
      <c r="AP349" s="289"/>
      <c r="AQ349" s="289"/>
      <c r="AR349" s="289"/>
      <c r="AS349" s="289"/>
      <c r="AT349" s="289"/>
      <c r="AU349" s="289"/>
      <c r="AV349" s="289"/>
      <c r="AW349" s="289"/>
      <c r="AX349" s="289"/>
      <c r="AY349" s="289"/>
      <c r="AZ349" s="289"/>
      <c r="BA349" s="289"/>
      <c r="BB349" s="289"/>
      <c r="BC349" s="289"/>
      <c r="BD349" s="289"/>
      <c r="BE349" s="289"/>
      <c r="BF349" s="289"/>
      <c r="BG349" s="289"/>
      <c r="BH349" s="289"/>
      <c r="BI349" s="289"/>
      <c r="BJ349" s="289"/>
      <c r="BK349" s="289"/>
      <c r="BL349" s="289"/>
      <c r="BM349" s="289"/>
      <c r="BN349" s="289"/>
      <c r="BO349" s="289"/>
      <c r="BP349" s="289"/>
      <c r="BQ349" s="289"/>
      <c r="BR349" s="289"/>
      <c r="BS349" s="289"/>
      <c r="BT349" s="289"/>
      <c r="BU349" s="289"/>
      <c r="BV349" s="289"/>
      <c r="BW349" s="289"/>
      <c r="BX349" s="289"/>
      <c r="BY349" s="289"/>
      <c r="BZ349" s="289"/>
      <c r="CA349" s="289"/>
      <c r="CB349" s="289"/>
      <c r="CC349" s="289"/>
      <c r="CD349" s="289"/>
      <c r="CE349" s="289"/>
      <c r="CF349" s="289"/>
      <c r="CG349" s="289"/>
      <c r="CH349" s="289"/>
      <c r="CI349" s="290"/>
    </row>
    <row r="350" spans="2:87" s="291" customFormat="1" ht="48.75" customHeight="1" x14ac:dyDescent="0.25">
      <c r="B350" s="301" t="s">
        <v>1009</v>
      </c>
      <c r="C350" s="324" t="s">
        <v>680</v>
      </c>
      <c r="D350" s="285"/>
      <c r="E350" s="285"/>
      <c r="F350" s="285">
        <v>1</v>
      </c>
      <c r="G350" s="285"/>
      <c r="H350" s="324"/>
      <c r="I350" s="305"/>
      <c r="J350" s="294">
        <v>4000</v>
      </c>
      <c r="K350" s="294">
        <v>4000</v>
      </c>
      <c r="L350" s="311"/>
      <c r="M350" s="311"/>
      <c r="N350" s="311"/>
      <c r="O350" s="311"/>
      <c r="P350" s="311"/>
      <c r="Q350" s="311"/>
      <c r="R350" s="311"/>
      <c r="S350" s="311"/>
      <c r="T350" s="311"/>
      <c r="U350" s="311"/>
      <c r="V350" s="311"/>
      <c r="W350" s="287">
        <f t="shared" si="98"/>
        <v>0</v>
      </c>
      <c r="X350" s="287">
        <f t="shared" si="99"/>
        <v>0</v>
      </c>
      <c r="Y350" s="294">
        <v>4000</v>
      </c>
      <c r="Z350" s="287">
        <f t="shared" si="100"/>
        <v>0</v>
      </c>
      <c r="AA350" s="287"/>
      <c r="AB350" s="287">
        <f t="shared" si="101"/>
        <v>1500</v>
      </c>
      <c r="AC350" s="287"/>
      <c r="AD350" s="287">
        <v>1500</v>
      </c>
      <c r="AE350" s="287"/>
      <c r="AF350" s="287"/>
      <c r="AG350" s="303"/>
      <c r="AH350" s="288"/>
      <c r="AI350" s="289"/>
      <c r="AJ350" s="289"/>
      <c r="AK350" s="289"/>
      <c r="AL350" s="289"/>
      <c r="AM350" s="289"/>
      <c r="AN350" s="289"/>
      <c r="AO350" s="289"/>
      <c r="AP350" s="289"/>
      <c r="AQ350" s="289"/>
      <c r="AR350" s="289"/>
      <c r="AS350" s="289"/>
      <c r="AT350" s="289"/>
      <c r="AU350" s="289"/>
      <c r="AV350" s="289"/>
      <c r="AW350" s="289"/>
      <c r="AX350" s="289"/>
      <c r="AY350" s="289"/>
      <c r="AZ350" s="289"/>
      <c r="BA350" s="289"/>
      <c r="BB350" s="289"/>
      <c r="BC350" s="289"/>
      <c r="BD350" s="289"/>
      <c r="BE350" s="289"/>
      <c r="BF350" s="289"/>
      <c r="BG350" s="289"/>
      <c r="BH350" s="289"/>
      <c r="BI350" s="289"/>
      <c r="BJ350" s="289"/>
      <c r="BK350" s="289"/>
      <c r="BL350" s="289"/>
      <c r="BM350" s="289"/>
      <c r="BN350" s="289"/>
      <c r="BO350" s="289"/>
      <c r="BP350" s="289"/>
      <c r="BQ350" s="289"/>
      <c r="BR350" s="289"/>
      <c r="BS350" s="289"/>
      <c r="BT350" s="289"/>
      <c r="BU350" s="289"/>
      <c r="BV350" s="289"/>
      <c r="BW350" s="289"/>
      <c r="BX350" s="289"/>
      <c r="BY350" s="289"/>
      <c r="BZ350" s="289"/>
      <c r="CA350" s="289"/>
      <c r="CB350" s="289"/>
      <c r="CC350" s="289"/>
      <c r="CD350" s="289"/>
      <c r="CE350" s="289"/>
      <c r="CF350" s="289"/>
      <c r="CG350" s="289"/>
      <c r="CH350" s="289"/>
      <c r="CI350" s="290"/>
    </row>
    <row r="351" spans="2:87" s="291" customFormat="1" ht="48.75" customHeight="1" x14ac:dyDescent="0.25">
      <c r="B351" s="301" t="s">
        <v>1010</v>
      </c>
      <c r="C351" s="321" t="s">
        <v>684</v>
      </c>
      <c r="D351" s="285"/>
      <c r="E351" s="285"/>
      <c r="F351" s="285">
        <v>1</v>
      </c>
      <c r="G351" s="285"/>
      <c r="H351" s="321"/>
      <c r="I351" s="305"/>
      <c r="J351" s="294">
        <v>2500</v>
      </c>
      <c r="K351" s="294">
        <v>2500</v>
      </c>
      <c r="L351" s="311"/>
      <c r="M351" s="311"/>
      <c r="N351" s="311"/>
      <c r="O351" s="311"/>
      <c r="P351" s="311"/>
      <c r="Q351" s="311"/>
      <c r="R351" s="311"/>
      <c r="S351" s="311"/>
      <c r="T351" s="311"/>
      <c r="U351" s="311"/>
      <c r="V351" s="311"/>
      <c r="W351" s="287">
        <f t="shared" si="98"/>
        <v>0</v>
      </c>
      <c r="X351" s="287">
        <f t="shared" si="99"/>
        <v>0</v>
      </c>
      <c r="Y351" s="294">
        <v>2500</v>
      </c>
      <c r="Z351" s="287">
        <f t="shared" si="100"/>
        <v>0</v>
      </c>
      <c r="AA351" s="287"/>
      <c r="AB351" s="287">
        <f t="shared" si="101"/>
        <v>1000</v>
      </c>
      <c r="AC351" s="287"/>
      <c r="AD351" s="287">
        <v>1000</v>
      </c>
      <c r="AE351" s="287"/>
      <c r="AF351" s="287"/>
      <c r="AH351" s="288"/>
      <c r="AI351" s="289"/>
      <c r="AJ351" s="289"/>
      <c r="AK351" s="289"/>
      <c r="AL351" s="289"/>
      <c r="AM351" s="289"/>
      <c r="AN351" s="289"/>
      <c r="AO351" s="289"/>
      <c r="AP351" s="289"/>
      <c r="AQ351" s="289"/>
      <c r="AR351" s="289"/>
      <c r="AS351" s="289"/>
      <c r="AT351" s="289"/>
      <c r="AU351" s="289"/>
      <c r="AV351" s="289"/>
      <c r="AW351" s="289"/>
      <c r="AX351" s="289"/>
      <c r="AY351" s="289"/>
      <c r="AZ351" s="289"/>
      <c r="BA351" s="289"/>
      <c r="BB351" s="289"/>
      <c r="BC351" s="289"/>
      <c r="BD351" s="289"/>
      <c r="BE351" s="289"/>
      <c r="BF351" s="289"/>
      <c r="BG351" s="289"/>
      <c r="BH351" s="289"/>
      <c r="BI351" s="289"/>
      <c r="BJ351" s="289"/>
      <c r="BK351" s="289"/>
      <c r="BL351" s="289"/>
      <c r="BM351" s="289"/>
      <c r="BN351" s="289"/>
      <c r="BO351" s="289"/>
      <c r="BP351" s="289"/>
      <c r="BQ351" s="289"/>
      <c r="BR351" s="289"/>
      <c r="BS351" s="289"/>
      <c r="BT351" s="289"/>
      <c r="BU351" s="289"/>
      <c r="BV351" s="289"/>
      <c r="BW351" s="289"/>
      <c r="BX351" s="289"/>
      <c r="BY351" s="289"/>
      <c r="BZ351" s="289"/>
      <c r="CA351" s="289"/>
      <c r="CB351" s="289"/>
      <c r="CC351" s="289"/>
      <c r="CD351" s="289"/>
      <c r="CE351" s="289"/>
      <c r="CF351" s="289"/>
      <c r="CG351" s="289"/>
      <c r="CH351" s="289"/>
      <c r="CI351" s="290"/>
    </row>
    <row r="352" spans="2:87" s="291" customFormat="1" ht="48.75" customHeight="1" x14ac:dyDescent="0.25">
      <c r="B352" s="301" t="s">
        <v>1011</v>
      </c>
      <c r="C352" s="321" t="s">
        <v>685</v>
      </c>
      <c r="D352" s="285"/>
      <c r="E352" s="285"/>
      <c r="F352" s="285">
        <v>1</v>
      </c>
      <c r="G352" s="285"/>
      <c r="H352" s="321"/>
      <c r="I352" s="305"/>
      <c r="J352" s="294">
        <v>3595</v>
      </c>
      <c r="K352" s="294">
        <v>3595</v>
      </c>
      <c r="L352" s="311"/>
      <c r="M352" s="311"/>
      <c r="N352" s="311"/>
      <c r="O352" s="311"/>
      <c r="P352" s="311"/>
      <c r="Q352" s="311"/>
      <c r="R352" s="311"/>
      <c r="S352" s="311"/>
      <c r="T352" s="311"/>
      <c r="U352" s="311"/>
      <c r="V352" s="311"/>
      <c r="W352" s="287">
        <f t="shared" si="98"/>
        <v>0</v>
      </c>
      <c r="X352" s="287">
        <f t="shared" si="99"/>
        <v>0</v>
      </c>
      <c r="Y352" s="294">
        <v>3595</v>
      </c>
      <c r="Z352" s="287">
        <f t="shared" si="100"/>
        <v>0</v>
      </c>
      <c r="AA352" s="287"/>
      <c r="AB352" s="287">
        <f t="shared" si="101"/>
        <v>1500</v>
      </c>
      <c r="AC352" s="287"/>
      <c r="AD352" s="287">
        <v>1500</v>
      </c>
      <c r="AE352" s="287"/>
      <c r="AF352" s="287"/>
      <c r="AG352" s="325"/>
      <c r="AH352" s="288"/>
      <c r="AI352" s="289"/>
      <c r="AJ352" s="289"/>
      <c r="AK352" s="289"/>
      <c r="AL352" s="289"/>
      <c r="AM352" s="289"/>
      <c r="AN352" s="289"/>
      <c r="AO352" s="289"/>
      <c r="AP352" s="289"/>
      <c r="AQ352" s="289"/>
      <c r="AR352" s="289"/>
      <c r="AS352" s="289"/>
      <c r="AT352" s="289"/>
      <c r="AU352" s="289"/>
      <c r="AV352" s="289"/>
      <c r="AW352" s="289"/>
      <c r="AX352" s="289"/>
      <c r="AY352" s="289"/>
      <c r="AZ352" s="289"/>
      <c r="BA352" s="289"/>
      <c r="BB352" s="289"/>
      <c r="BC352" s="289"/>
      <c r="BD352" s="289"/>
      <c r="BE352" s="289"/>
      <c r="BF352" s="289"/>
      <c r="BG352" s="289"/>
      <c r="BH352" s="289"/>
      <c r="BI352" s="289"/>
      <c r="BJ352" s="289"/>
      <c r="BK352" s="289"/>
      <c r="BL352" s="289"/>
      <c r="BM352" s="289"/>
      <c r="BN352" s="289"/>
      <c r="BO352" s="289"/>
      <c r="BP352" s="289"/>
      <c r="BQ352" s="289"/>
      <c r="BR352" s="289"/>
      <c r="BS352" s="289"/>
      <c r="BT352" s="289"/>
      <c r="BU352" s="289"/>
      <c r="BV352" s="289"/>
      <c r="BW352" s="289"/>
      <c r="BX352" s="289"/>
      <c r="BY352" s="289"/>
      <c r="BZ352" s="289"/>
      <c r="CA352" s="289"/>
      <c r="CB352" s="289"/>
      <c r="CC352" s="289"/>
      <c r="CD352" s="289"/>
      <c r="CE352" s="289"/>
      <c r="CF352" s="289"/>
      <c r="CG352" s="289"/>
      <c r="CH352" s="289"/>
      <c r="CI352" s="290"/>
    </row>
    <row r="353" spans="2:87" s="291" customFormat="1" ht="48.75" customHeight="1" x14ac:dyDescent="0.25">
      <c r="B353" s="301" t="s">
        <v>1012</v>
      </c>
      <c r="C353" s="302" t="s">
        <v>688</v>
      </c>
      <c r="D353" s="285"/>
      <c r="E353" s="285"/>
      <c r="F353" s="285">
        <v>1</v>
      </c>
      <c r="G353" s="285"/>
      <c r="H353" s="302"/>
      <c r="I353" s="305"/>
      <c r="J353" s="294">
        <v>1530.6122448979593</v>
      </c>
      <c r="K353" s="294">
        <v>1500</v>
      </c>
      <c r="L353" s="311"/>
      <c r="M353" s="311"/>
      <c r="N353" s="311"/>
      <c r="O353" s="311"/>
      <c r="P353" s="311"/>
      <c r="Q353" s="311"/>
      <c r="R353" s="311"/>
      <c r="S353" s="311"/>
      <c r="T353" s="311"/>
      <c r="U353" s="311"/>
      <c r="V353" s="311"/>
      <c r="W353" s="287">
        <f t="shared" si="98"/>
        <v>0</v>
      </c>
      <c r="X353" s="287">
        <f t="shared" si="99"/>
        <v>0</v>
      </c>
      <c r="Y353" s="294">
        <v>1500</v>
      </c>
      <c r="Z353" s="287">
        <f t="shared" si="100"/>
        <v>0</v>
      </c>
      <c r="AA353" s="287"/>
      <c r="AB353" s="287">
        <f t="shared" si="101"/>
        <v>750</v>
      </c>
      <c r="AC353" s="287"/>
      <c r="AD353" s="287">
        <v>750</v>
      </c>
      <c r="AE353" s="287"/>
      <c r="AF353" s="287"/>
      <c r="AH353" s="288"/>
      <c r="AI353" s="289"/>
      <c r="AJ353" s="289"/>
      <c r="AK353" s="289"/>
      <c r="AL353" s="289"/>
      <c r="AM353" s="289"/>
      <c r="AN353" s="289"/>
      <c r="AO353" s="289"/>
      <c r="AP353" s="289"/>
      <c r="AQ353" s="289"/>
      <c r="AR353" s="289"/>
      <c r="AS353" s="289"/>
      <c r="AT353" s="289"/>
      <c r="AU353" s="289"/>
      <c r="AV353" s="289"/>
      <c r="AW353" s="289"/>
      <c r="AX353" s="289"/>
      <c r="AY353" s="289"/>
      <c r="AZ353" s="289"/>
      <c r="BA353" s="289"/>
      <c r="BB353" s="289"/>
      <c r="BC353" s="289"/>
      <c r="BD353" s="289"/>
      <c r="BE353" s="289"/>
      <c r="BF353" s="289"/>
      <c r="BG353" s="289"/>
      <c r="BH353" s="289"/>
      <c r="BI353" s="289"/>
      <c r="BJ353" s="289"/>
      <c r="BK353" s="289"/>
      <c r="BL353" s="289"/>
      <c r="BM353" s="289"/>
      <c r="BN353" s="289"/>
      <c r="BO353" s="289"/>
      <c r="BP353" s="289"/>
      <c r="BQ353" s="289"/>
      <c r="BR353" s="289"/>
      <c r="BS353" s="289"/>
      <c r="BT353" s="289"/>
      <c r="BU353" s="289"/>
      <c r="BV353" s="289"/>
      <c r="BW353" s="289"/>
      <c r="BX353" s="289"/>
      <c r="BY353" s="289"/>
      <c r="BZ353" s="289"/>
      <c r="CA353" s="289"/>
      <c r="CB353" s="289"/>
      <c r="CC353" s="289"/>
      <c r="CD353" s="289"/>
      <c r="CE353" s="289"/>
      <c r="CF353" s="289"/>
      <c r="CG353" s="289"/>
      <c r="CH353" s="289"/>
      <c r="CI353" s="290"/>
    </row>
    <row r="354" spans="2:87" s="291" customFormat="1" ht="48.75" customHeight="1" x14ac:dyDescent="0.25">
      <c r="B354" s="301" t="s">
        <v>1013</v>
      </c>
      <c r="C354" s="302" t="s">
        <v>689</v>
      </c>
      <c r="D354" s="285"/>
      <c r="E354" s="285"/>
      <c r="F354" s="285">
        <v>1</v>
      </c>
      <c r="G354" s="285"/>
      <c r="H354" s="302"/>
      <c r="I354" s="305"/>
      <c r="J354" s="294">
        <v>1326.5306122448981</v>
      </c>
      <c r="K354" s="294">
        <v>1300</v>
      </c>
      <c r="L354" s="311"/>
      <c r="M354" s="311"/>
      <c r="N354" s="311"/>
      <c r="O354" s="311"/>
      <c r="P354" s="311"/>
      <c r="Q354" s="311"/>
      <c r="R354" s="311"/>
      <c r="S354" s="311"/>
      <c r="T354" s="311"/>
      <c r="U354" s="311"/>
      <c r="V354" s="311"/>
      <c r="W354" s="287">
        <f t="shared" si="98"/>
        <v>0</v>
      </c>
      <c r="X354" s="287">
        <f t="shared" si="99"/>
        <v>0</v>
      </c>
      <c r="Y354" s="294">
        <v>1300</v>
      </c>
      <c r="Z354" s="287">
        <f t="shared" si="100"/>
        <v>0</v>
      </c>
      <c r="AA354" s="287"/>
      <c r="AB354" s="287">
        <f t="shared" si="101"/>
        <v>650</v>
      </c>
      <c r="AC354" s="287"/>
      <c r="AD354" s="287">
        <v>650</v>
      </c>
      <c r="AE354" s="287"/>
      <c r="AF354" s="287"/>
      <c r="AH354" s="288"/>
      <c r="AI354" s="289"/>
      <c r="AJ354" s="289"/>
      <c r="AK354" s="289"/>
      <c r="AL354" s="289"/>
      <c r="AM354" s="289"/>
      <c r="AN354" s="289"/>
      <c r="AO354" s="289"/>
      <c r="AP354" s="289"/>
      <c r="AQ354" s="289"/>
      <c r="AR354" s="289"/>
      <c r="AS354" s="289"/>
      <c r="AT354" s="289"/>
      <c r="AU354" s="289"/>
      <c r="AV354" s="289"/>
      <c r="AW354" s="289"/>
      <c r="AX354" s="289"/>
      <c r="AY354" s="289"/>
      <c r="AZ354" s="289"/>
      <c r="BA354" s="289"/>
      <c r="BB354" s="289"/>
      <c r="BC354" s="289"/>
      <c r="BD354" s="289"/>
      <c r="BE354" s="289"/>
      <c r="BF354" s="289"/>
      <c r="BG354" s="289"/>
      <c r="BH354" s="289"/>
      <c r="BI354" s="289"/>
      <c r="BJ354" s="289"/>
      <c r="BK354" s="289"/>
      <c r="BL354" s="289"/>
      <c r="BM354" s="289"/>
      <c r="BN354" s="289"/>
      <c r="BO354" s="289"/>
      <c r="BP354" s="289"/>
      <c r="BQ354" s="289"/>
      <c r="BR354" s="289"/>
      <c r="BS354" s="289"/>
      <c r="BT354" s="289"/>
      <c r="BU354" s="289"/>
      <c r="BV354" s="289"/>
      <c r="BW354" s="289"/>
      <c r="BX354" s="289"/>
      <c r="BY354" s="289"/>
      <c r="BZ354" s="289"/>
      <c r="CA354" s="289"/>
      <c r="CB354" s="289"/>
      <c r="CC354" s="289"/>
      <c r="CD354" s="289"/>
      <c r="CE354" s="289"/>
      <c r="CF354" s="289"/>
      <c r="CG354" s="289"/>
      <c r="CH354" s="289"/>
      <c r="CI354" s="290"/>
    </row>
    <row r="355" spans="2:87" s="291" customFormat="1" ht="48.75" customHeight="1" x14ac:dyDescent="0.25">
      <c r="B355" s="301" t="s">
        <v>1014</v>
      </c>
      <c r="C355" s="302" t="s">
        <v>690</v>
      </c>
      <c r="D355" s="285"/>
      <c r="E355" s="285"/>
      <c r="F355" s="285">
        <v>1</v>
      </c>
      <c r="G355" s="285"/>
      <c r="H355" s="302"/>
      <c r="I355" s="305"/>
      <c r="J355" s="294">
        <v>1326.5306122448981</v>
      </c>
      <c r="K355" s="294">
        <v>1300</v>
      </c>
      <c r="L355" s="311"/>
      <c r="M355" s="311"/>
      <c r="N355" s="311"/>
      <c r="O355" s="311"/>
      <c r="P355" s="311"/>
      <c r="Q355" s="311"/>
      <c r="R355" s="311"/>
      <c r="S355" s="311"/>
      <c r="T355" s="311"/>
      <c r="U355" s="311"/>
      <c r="V355" s="311"/>
      <c r="W355" s="287">
        <f t="shared" si="98"/>
        <v>0</v>
      </c>
      <c r="X355" s="287">
        <f t="shared" si="99"/>
        <v>0</v>
      </c>
      <c r="Y355" s="294">
        <v>1300</v>
      </c>
      <c r="Z355" s="287">
        <f t="shared" si="100"/>
        <v>0</v>
      </c>
      <c r="AA355" s="287"/>
      <c r="AB355" s="287">
        <f t="shared" si="101"/>
        <v>650</v>
      </c>
      <c r="AC355" s="287"/>
      <c r="AD355" s="287">
        <v>650</v>
      </c>
      <c r="AE355" s="287"/>
      <c r="AF355" s="287"/>
      <c r="AH355" s="288"/>
      <c r="AI355" s="289"/>
      <c r="AJ355" s="289"/>
      <c r="AK355" s="289"/>
      <c r="AL355" s="289"/>
      <c r="AM355" s="289"/>
      <c r="AN355" s="289"/>
      <c r="AO355" s="289"/>
      <c r="AP355" s="289"/>
      <c r="AQ355" s="289"/>
      <c r="AR355" s="289"/>
      <c r="AS355" s="289"/>
      <c r="AT355" s="289"/>
      <c r="AU355" s="289"/>
      <c r="AV355" s="289"/>
      <c r="AW355" s="289"/>
      <c r="AX355" s="289"/>
      <c r="AY355" s="289"/>
      <c r="AZ355" s="289"/>
      <c r="BA355" s="289"/>
      <c r="BB355" s="289"/>
      <c r="BC355" s="289"/>
      <c r="BD355" s="289"/>
      <c r="BE355" s="289"/>
      <c r="BF355" s="289"/>
      <c r="BG355" s="289"/>
      <c r="BH355" s="289"/>
      <c r="BI355" s="289"/>
      <c r="BJ355" s="289"/>
      <c r="BK355" s="289"/>
      <c r="BL355" s="289"/>
      <c r="BM355" s="289"/>
      <c r="BN355" s="289"/>
      <c r="BO355" s="289"/>
      <c r="BP355" s="289"/>
      <c r="BQ355" s="289"/>
      <c r="BR355" s="289"/>
      <c r="BS355" s="289"/>
      <c r="BT355" s="289"/>
      <c r="BU355" s="289"/>
      <c r="BV355" s="289"/>
      <c r="BW355" s="289"/>
      <c r="BX355" s="289"/>
      <c r="BY355" s="289"/>
      <c r="BZ355" s="289"/>
      <c r="CA355" s="289"/>
      <c r="CB355" s="289"/>
      <c r="CC355" s="289"/>
      <c r="CD355" s="289"/>
      <c r="CE355" s="289"/>
      <c r="CF355" s="289"/>
      <c r="CG355" s="289"/>
      <c r="CH355" s="289"/>
      <c r="CI355" s="290"/>
    </row>
    <row r="356" spans="2:87" s="291" customFormat="1" ht="48.75" customHeight="1" x14ac:dyDescent="0.25">
      <c r="B356" s="301" t="s">
        <v>1015</v>
      </c>
      <c r="C356" s="302" t="s">
        <v>692</v>
      </c>
      <c r="D356" s="285"/>
      <c r="E356" s="285"/>
      <c r="F356" s="285">
        <v>1</v>
      </c>
      <c r="G356" s="285"/>
      <c r="H356" s="302"/>
      <c r="I356" s="305"/>
      <c r="J356" s="294">
        <f>K356*100/98</f>
        <v>1530.6122448979593</v>
      </c>
      <c r="K356" s="294">
        <v>1500</v>
      </c>
      <c r="L356" s="311"/>
      <c r="M356" s="311"/>
      <c r="N356" s="311"/>
      <c r="O356" s="311"/>
      <c r="P356" s="311"/>
      <c r="Q356" s="311"/>
      <c r="R356" s="311"/>
      <c r="S356" s="311"/>
      <c r="T356" s="311"/>
      <c r="U356" s="311"/>
      <c r="V356" s="311"/>
      <c r="W356" s="287">
        <f t="shared" si="98"/>
        <v>0</v>
      </c>
      <c r="X356" s="287">
        <f t="shared" si="99"/>
        <v>0</v>
      </c>
      <c r="Y356" s="294">
        <v>1500</v>
      </c>
      <c r="Z356" s="287">
        <f t="shared" si="100"/>
        <v>0</v>
      </c>
      <c r="AA356" s="287"/>
      <c r="AB356" s="287">
        <f t="shared" si="101"/>
        <v>500</v>
      </c>
      <c r="AC356" s="287"/>
      <c r="AD356" s="287">
        <v>500</v>
      </c>
      <c r="AE356" s="287"/>
      <c r="AF356" s="287"/>
      <c r="AH356" s="288"/>
      <c r="AI356" s="289"/>
      <c r="AJ356" s="289"/>
      <c r="AK356" s="289"/>
      <c r="AL356" s="289"/>
      <c r="AM356" s="289"/>
      <c r="AN356" s="289"/>
      <c r="AO356" s="289"/>
      <c r="AP356" s="289"/>
      <c r="AQ356" s="289"/>
      <c r="AR356" s="289"/>
      <c r="AS356" s="289"/>
      <c r="AT356" s="289"/>
      <c r="AU356" s="289"/>
      <c r="AV356" s="289"/>
      <c r="AW356" s="289"/>
      <c r="AX356" s="289"/>
      <c r="AY356" s="289"/>
      <c r="AZ356" s="289"/>
      <c r="BA356" s="289"/>
      <c r="BB356" s="289"/>
      <c r="BC356" s="289"/>
      <c r="BD356" s="289"/>
      <c r="BE356" s="289"/>
      <c r="BF356" s="289"/>
      <c r="BG356" s="289"/>
      <c r="BH356" s="289"/>
      <c r="BI356" s="289"/>
      <c r="BJ356" s="289"/>
      <c r="BK356" s="289"/>
      <c r="BL356" s="289"/>
      <c r="BM356" s="289"/>
      <c r="BN356" s="289"/>
      <c r="BO356" s="289"/>
      <c r="BP356" s="289"/>
      <c r="BQ356" s="289"/>
      <c r="BR356" s="289"/>
      <c r="BS356" s="289"/>
      <c r="BT356" s="289"/>
      <c r="BU356" s="289"/>
      <c r="BV356" s="289"/>
      <c r="BW356" s="289"/>
      <c r="BX356" s="289"/>
      <c r="BY356" s="289"/>
      <c r="BZ356" s="289"/>
      <c r="CA356" s="289"/>
      <c r="CB356" s="289"/>
      <c r="CC356" s="289"/>
      <c r="CD356" s="289"/>
      <c r="CE356" s="289"/>
      <c r="CF356" s="289"/>
      <c r="CG356" s="289"/>
      <c r="CH356" s="289"/>
      <c r="CI356" s="290"/>
    </row>
    <row r="357" spans="2:87" s="291" customFormat="1" ht="48.75" customHeight="1" x14ac:dyDescent="0.25">
      <c r="B357" s="301" t="s">
        <v>1016</v>
      </c>
      <c r="C357" s="302" t="s">
        <v>693</v>
      </c>
      <c r="D357" s="285"/>
      <c r="E357" s="285"/>
      <c r="F357" s="285">
        <v>1</v>
      </c>
      <c r="G357" s="285"/>
      <c r="H357" s="302"/>
      <c r="I357" s="305"/>
      <c r="J357" s="294">
        <v>1500</v>
      </c>
      <c r="K357" s="294">
        <v>1500</v>
      </c>
      <c r="L357" s="311"/>
      <c r="M357" s="311"/>
      <c r="N357" s="311"/>
      <c r="O357" s="311"/>
      <c r="P357" s="311"/>
      <c r="Q357" s="311"/>
      <c r="R357" s="311"/>
      <c r="S357" s="311"/>
      <c r="T357" s="311"/>
      <c r="U357" s="311"/>
      <c r="V357" s="311"/>
      <c r="W357" s="287">
        <f t="shared" si="98"/>
        <v>0</v>
      </c>
      <c r="X357" s="287">
        <f t="shared" si="99"/>
        <v>0</v>
      </c>
      <c r="Y357" s="294">
        <v>1500</v>
      </c>
      <c r="Z357" s="287">
        <f t="shared" si="100"/>
        <v>0</v>
      </c>
      <c r="AA357" s="287"/>
      <c r="AB357" s="287">
        <f t="shared" si="101"/>
        <v>500</v>
      </c>
      <c r="AC357" s="287"/>
      <c r="AD357" s="287">
        <v>500</v>
      </c>
      <c r="AE357" s="287"/>
      <c r="AF357" s="287"/>
      <c r="AH357" s="288"/>
      <c r="AI357" s="289"/>
      <c r="AJ357" s="289"/>
      <c r="AK357" s="289"/>
      <c r="AL357" s="289"/>
      <c r="AM357" s="289"/>
      <c r="AN357" s="289"/>
      <c r="AO357" s="289"/>
      <c r="AP357" s="289"/>
      <c r="AQ357" s="289"/>
      <c r="AR357" s="289"/>
      <c r="AS357" s="289"/>
      <c r="AT357" s="289"/>
      <c r="AU357" s="289"/>
      <c r="AV357" s="289"/>
      <c r="AW357" s="289"/>
      <c r="AX357" s="289"/>
      <c r="AY357" s="289"/>
      <c r="AZ357" s="289"/>
      <c r="BA357" s="289"/>
      <c r="BB357" s="289"/>
      <c r="BC357" s="289"/>
      <c r="BD357" s="289"/>
      <c r="BE357" s="289"/>
      <c r="BF357" s="289"/>
      <c r="BG357" s="289"/>
      <c r="BH357" s="289"/>
      <c r="BI357" s="289"/>
      <c r="BJ357" s="289"/>
      <c r="BK357" s="289"/>
      <c r="BL357" s="289"/>
      <c r="BM357" s="289"/>
      <c r="BN357" s="289"/>
      <c r="BO357" s="289"/>
      <c r="BP357" s="289"/>
      <c r="BQ357" s="289"/>
      <c r="BR357" s="289"/>
      <c r="BS357" s="289"/>
      <c r="BT357" s="289"/>
      <c r="BU357" s="289"/>
      <c r="BV357" s="289"/>
      <c r="BW357" s="289"/>
      <c r="BX357" s="289"/>
      <c r="BY357" s="289"/>
      <c r="BZ357" s="289"/>
      <c r="CA357" s="289"/>
      <c r="CB357" s="289"/>
      <c r="CC357" s="289"/>
      <c r="CD357" s="289"/>
      <c r="CE357" s="289"/>
      <c r="CF357" s="289"/>
      <c r="CG357" s="289"/>
      <c r="CH357" s="289"/>
      <c r="CI357" s="290"/>
    </row>
    <row r="358" spans="2:87" s="291" customFormat="1" ht="48.75" customHeight="1" x14ac:dyDescent="0.25">
      <c r="B358" s="301" t="s">
        <v>1017</v>
      </c>
      <c r="C358" s="302" t="s">
        <v>694</v>
      </c>
      <c r="D358" s="285"/>
      <c r="E358" s="285"/>
      <c r="F358" s="285">
        <v>1</v>
      </c>
      <c r="G358" s="285"/>
      <c r="H358" s="302"/>
      <c r="I358" s="305"/>
      <c r="J358" s="294">
        <f>K358*100/98</f>
        <v>1530.6122448979593</v>
      </c>
      <c r="K358" s="294">
        <v>1500</v>
      </c>
      <c r="L358" s="311"/>
      <c r="M358" s="311"/>
      <c r="N358" s="311"/>
      <c r="O358" s="311"/>
      <c r="P358" s="311"/>
      <c r="Q358" s="311"/>
      <c r="R358" s="311"/>
      <c r="S358" s="311"/>
      <c r="T358" s="311"/>
      <c r="U358" s="311"/>
      <c r="V358" s="311"/>
      <c r="W358" s="287">
        <f t="shared" si="98"/>
        <v>0</v>
      </c>
      <c r="X358" s="287">
        <f t="shared" si="99"/>
        <v>0</v>
      </c>
      <c r="Y358" s="294">
        <v>1500</v>
      </c>
      <c r="Z358" s="287">
        <f t="shared" si="100"/>
        <v>0</v>
      </c>
      <c r="AA358" s="287"/>
      <c r="AB358" s="287">
        <f t="shared" si="101"/>
        <v>500</v>
      </c>
      <c r="AC358" s="287"/>
      <c r="AD358" s="287">
        <v>500</v>
      </c>
      <c r="AE358" s="287"/>
      <c r="AF358" s="287"/>
      <c r="AH358" s="288"/>
      <c r="AI358" s="289"/>
      <c r="AJ358" s="289"/>
      <c r="AK358" s="289"/>
      <c r="AL358" s="289"/>
      <c r="AM358" s="289"/>
      <c r="AN358" s="289"/>
      <c r="AO358" s="289"/>
      <c r="AP358" s="289"/>
      <c r="AQ358" s="289"/>
      <c r="AR358" s="289"/>
      <c r="AS358" s="289"/>
      <c r="AT358" s="289"/>
      <c r="AU358" s="289"/>
      <c r="AV358" s="289"/>
      <c r="AW358" s="289"/>
      <c r="AX358" s="289"/>
      <c r="AY358" s="289"/>
      <c r="AZ358" s="289"/>
      <c r="BA358" s="289"/>
      <c r="BB358" s="289"/>
      <c r="BC358" s="289"/>
      <c r="BD358" s="289"/>
      <c r="BE358" s="289"/>
      <c r="BF358" s="289"/>
      <c r="BG358" s="289"/>
      <c r="BH358" s="289"/>
      <c r="BI358" s="289"/>
      <c r="BJ358" s="289"/>
      <c r="BK358" s="289"/>
      <c r="BL358" s="289"/>
      <c r="BM358" s="289"/>
      <c r="BN358" s="289"/>
      <c r="BO358" s="289"/>
      <c r="BP358" s="289"/>
      <c r="BQ358" s="289"/>
      <c r="BR358" s="289"/>
      <c r="BS358" s="289"/>
      <c r="BT358" s="289"/>
      <c r="BU358" s="289"/>
      <c r="BV358" s="289"/>
      <c r="BW358" s="289"/>
      <c r="BX358" s="289"/>
      <c r="BY358" s="289"/>
      <c r="BZ358" s="289"/>
      <c r="CA358" s="289"/>
      <c r="CB358" s="289"/>
      <c r="CC358" s="289"/>
      <c r="CD358" s="289"/>
      <c r="CE358" s="289"/>
      <c r="CF358" s="289"/>
      <c r="CG358" s="289"/>
      <c r="CH358" s="289"/>
      <c r="CI358" s="290"/>
    </row>
    <row r="359" spans="2:87" s="291" customFormat="1" ht="48.75" customHeight="1" x14ac:dyDescent="0.25">
      <c r="B359" s="301" t="s">
        <v>1018</v>
      </c>
      <c r="C359" s="302" t="s">
        <v>695</v>
      </c>
      <c r="D359" s="285"/>
      <c r="E359" s="285"/>
      <c r="F359" s="285">
        <v>1</v>
      </c>
      <c r="G359" s="285"/>
      <c r="H359" s="302"/>
      <c r="I359" s="305"/>
      <c r="J359" s="294">
        <v>1500</v>
      </c>
      <c r="K359" s="294">
        <v>1500</v>
      </c>
      <c r="L359" s="311"/>
      <c r="M359" s="311"/>
      <c r="N359" s="311"/>
      <c r="O359" s="311"/>
      <c r="P359" s="311"/>
      <c r="Q359" s="311"/>
      <c r="R359" s="311"/>
      <c r="S359" s="311"/>
      <c r="T359" s="311"/>
      <c r="U359" s="311"/>
      <c r="V359" s="311"/>
      <c r="W359" s="287">
        <f t="shared" si="98"/>
        <v>0</v>
      </c>
      <c r="X359" s="287">
        <f t="shared" si="99"/>
        <v>0</v>
      </c>
      <c r="Y359" s="294">
        <v>1500</v>
      </c>
      <c r="Z359" s="287">
        <f t="shared" si="100"/>
        <v>0</v>
      </c>
      <c r="AA359" s="287"/>
      <c r="AB359" s="287">
        <f t="shared" si="101"/>
        <v>500</v>
      </c>
      <c r="AC359" s="287"/>
      <c r="AD359" s="287">
        <v>500</v>
      </c>
      <c r="AE359" s="287"/>
      <c r="AF359" s="287"/>
      <c r="AH359" s="288"/>
      <c r="AI359" s="289"/>
      <c r="AJ359" s="289"/>
      <c r="AK359" s="289"/>
      <c r="AL359" s="289"/>
      <c r="AM359" s="289"/>
      <c r="AN359" s="289"/>
      <c r="AO359" s="289"/>
      <c r="AP359" s="289"/>
      <c r="AQ359" s="289"/>
      <c r="AR359" s="289"/>
      <c r="AS359" s="289"/>
      <c r="AT359" s="289"/>
      <c r="AU359" s="289"/>
      <c r="AV359" s="289"/>
      <c r="AW359" s="289"/>
      <c r="AX359" s="289"/>
      <c r="AY359" s="289"/>
      <c r="AZ359" s="289"/>
      <c r="BA359" s="289"/>
      <c r="BB359" s="289"/>
      <c r="BC359" s="289"/>
      <c r="BD359" s="289"/>
      <c r="BE359" s="289"/>
      <c r="BF359" s="289"/>
      <c r="BG359" s="289"/>
      <c r="BH359" s="289"/>
      <c r="BI359" s="289"/>
      <c r="BJ359" s="289"/>
      <c r="BK359" s="289"/>
      <c r="BL359" s="289"/>
      <c r="BM359" s="289"/>
      <c r="BN359" s="289"/>
      <c r="BO359" s="289"/>
      <c r="BP359" s="289"/>
      <c r="BQ359" s="289"/>
      <c r="BR359" s="289"/>
      <c r="BS359" s="289"/>
      <c r="BT359" s="289"/>
      <c r="BU359" s="289"/>
      <c r="BV359" s="289"/>
      <c r="BW359" s="289"/>
      <c r="BX359" s="289"/>
      <c r="BY359" s="289"/>
      <c r="BZ359" s="289"/>
      <c r="CA359" s="289"/>
      <c r="CB359" s="289"/>
      <c r="CC359" s="289"/>
      <c r="CD359" s="289"/>
      <c r="CE359" s="289"/>
      <c r="CF359" s="289"/>
      <c r="CG359" s="289"/>
      <c r="CH359" s="289"/>
      <c r="CI359" s="290"/>
    </row>
    <row r="360" spans="2:87" s="291" customFormat="1" ht="48.75" customHeight="1" x14ac:dyDescent="0.25">
      <c r="B360" s="301" t="s">
        <v>1019</v>
      </c>
      <c r="C360" s="302" t="s">
        <v>696</v>
      </c>
      <c r="D360" s="285"/>
      <c r="E360" s="285"/>
      <c r="F360" s="285">
        <v>1</v>
      </c>
      <c r="G360" s="285"/>
      <c r="H360" s="302"/>
      <c r="I360" s="305"/>
      <c r="J360" s="294">
        <f>K360*100/98</f>
        <v>1530.6122448979593</v>
      </c>
      <c r="K360" s="294">
        <v>1500</v>
      </c>
      <c r="L360" s="311"/>
      <c r="M360" s="311"/>
      <c r="N360" s="311"/>
      <c r="O360" s="311"/>
      <c r="P360" s="311"/>
      <c r="Q360" s="311"/>
      <c r="R360" s="311"/>
      <c r="S360" s="311"/>
      <c r="T360" s="311"/>
      <c r="U360" s="311"/>
      <c r="V360" s="311"/>
      <c r="W360" s="287">
        <f t="shared" si="98"/>
        <v>0</v>
      </c>
      <c r="X360" s="287">
        <f t="shared" si="99"/>
        <v>0</v>
      </c>
      <c r="Y360" s="294">
        <v>1500</v>
      </c>
      <c r="Z360" s="287">
        <f t="shared" si="100"/>
        <v>0</v>
      </c>
      <c r="AA360" s="287"/>
      <c r="AB360" s="287">
        <f t="shared" si="101"/>
        <v>500</v>
      </c>
      <c r="AC360" s="287"/>
      <c r="AD360" s="287">
        <v>500</v>
      </c>
      <c r="AE360" s="287"/>
      <c r="AF360" s="287"/>
      <c r="AH360" s="288"/>
      <c r="AI360" s="289"/>
      <c r="AJ360" s="289"/>
      <c r="AK360" s="289"/>
      <c r="AL360" s="289"/>
      <c r="AM360" s="289"/>
      <c r="AN360" s="289"/>
      <c r="AO360" s="289"/>
      <c r="AP360" s="289"/>
      <c r="AQ360" s="289"/>
      <c r="AR360" s="289"/>
      <c r="AS360" s="289"/>
      <c r="AT360" s="289"/>
      <c r="AU360" s="289"/>
      <c r="AV360" s="289"/>
      <c r="AW360" s="289"/>
      <c r="AX360" s="289"/>
      <c r="AY360" s="289"/>
      <c r="AZ360" s="289"/>
      <c r="BA360" s="289"/>
      <c r="BB360" s="289"/>
      <c r="BC360" s="289"/>
      <c r="BD360" s="289"/>
      <c r="BE360" s="289"/>
      <c r="BF360" s="289"/>
      <c r="BG360" s="289"/>
      <c r="BH360" s="289"/>
      <c r="BI360" s="289"/>
      <c r="BJ360" s="289"/>
      <c r="BK360" s="289"/>
      <c r="BL360" s="289"/>
      <c r="BM360" s="289"/>
      <c r="BN360" s="289"/>
      <c r="BO360" s="289"/>
      <c r="BP360" s="289"/>
      <c r="BQ360" s="289"/>
      <c r="BR360" s="289"/>
      <c r="BS360" s="289"/>
      <c r="BT360" s="289"/>
      <c r="BU360" s="289"/>
      <c r="BV360" s="289"/>
      <c r="BW360" s="289"/>
      <c r="BX360" s="289"/>
      <c r="BY360" s="289"/>
      <c r="BZ360" s="289"/>
      <c r="CA360" s="289"/>
      <c r="CB360" s="289"/>
      <c r="CC360" s="289"/>
      <c r="CD360" s="289"/>
      <c r="CE360" s="289"/>
      <c r="CF360" s="289"/>
      <c r="CG360" s="289"/>
      <c r="CH360" s="289"/>
      <c r="CI360" s="290"/>
    </row>
    <row r="361" spans="2:87" s="291" customFormat="1" ht="48.75" customHeight="1" x14ac:dyDescent="0.25">
      <c r="B361" s="301" t="s">
        <v>1020</v>
      </c>
      <c r="C361" s="302" t="s">
        <v>698</v>
      </c>
      <c r="D361" s="285"/>
      <c r="E361" s="285"/>
      <c r="F361" s="285">
        <v>1</v>
      </c>
      <c r="G361" s="285"/>
      <c r="H361" s="302"/>
      <c r="I361" s="305"/>
      <c r="J361" s="294">
        <v>1499.5</v>
      </c>
      <c r="K361" s="294">
        <v>1499.5</v>
      </c>
      <c r="L361" s="311"/>
      <c r="M361" s="311"/>
      <c r="N361" s="311"/>
      <c r="O361" s="311"/>
      <c r="P361" s="311"/>
      <c r="Q361" s="311"/>
      <c r="R361" s="311"/>
      <c r="S361" s="311"/>
      <c r="T361" s="311"/>
      <c r="U361" s="311"/>
      <c r="V361" s="311"/>
      <c r="W361" s="287">
        <f t="shared" si="98"/>
        <v>0</v>
      </c>
      <c r="X361" s="287">
        <f t="shared" si="99"/>
        <v>0</v>
      </c>
      <c r="Y361" s="294">
        <v>1499.5</v>
      </c>
      <c r="Z361" s="287">
        <f t="shared" si="100"/>
        <v>0</v>
      </c>
      <c r="AA361" s="287"/>
      <c r="AB361" s="287">
        <f t="shared" si="101"/>
        <v>500</v>
      </c>
      <c r="AC361" s="287"/>
      <c r="AD361" s="287">
        <v>500</v>
      </c>
      <c r="AE361" s="287"/>
      <c r="AF361" s="287"/>
      <c r="AH361" s="288"/>
      <c r="AI361" s="289"/>
      <c r="AJ361" s="289"/>
      <c r="AK361" s="289"/>
      <c r="AL361" s="289"/>
      <c r="AM361" s="289"/>
      <c r="AN361" s="289"/>
      <c r="AO361" s="289"/>
      <c r="AP361" s="289"/>
      <c r="AQ361" s="289"/>
      <c r="AR361" s="289"/>
      <c r="AS361" s="289"/>
      <c r="AT361" s="289"/>
      <c r="AU361" s="289"/>
      <c r="AV361" s="289"/>
      <c r="AW361" s="289"/>
      <c r="AX361" s="289"/>
      <c r="AY361" s="289"/>
      <c r="AZ361" s="289"/>
      <c r="BA361" s="289"/>
      <c r="BB361" s="289"/>
      <c r="BC361" s="289"/>
      <c r="BD361" s="289"/>
      <c r="BE361" s="289"/>
      <c r="BF361" s="289"/>
      <c r="BG361" s="289"/>
      <c r="BH361" s="289"/>
      <c r="BI361" s="289"/>
      <c r="BJ361" s="289"/>
      <c r="BK361" s="289"/>
      <c r="BL361" s="289"/>
      <c r="BM361" s="289"/>
      <c r="BN361" s="289"/>
      <c r="BO361" s="289"/>
      <c r="BP361" s="289"/>
      <c r="BQ361" s="289"/>
      <c r="BR361" s="289"/>
      <c r="BS361" s="289"/>
      <c r="BT361" s="289"/>
      <c r="BU361" s="289"/>
      <c r="BV361" s="289"/>
      <c r="BW361" s="289"/>
      <c r="BX361" s="289"/>
      <c r="BY361" s="289"/>
      <c r="BZ361" s="289"/>
      <c r="CA361" s="289"/>
      <c r="CB361" s="289"/>
      <c r="CC361" s="289"/>
      <c r="CD361" s="289"/>
      <c r="CE361" s="289"/>
      <c r="CF361" s="289"/>
      <c r="CG361" s="289"/>
      <c r="CH361" s="289"/>
      <c r="CI361" s="290"/>
    </row>
    <row r="362" spans="2:87" s="291" customFormat="1" ht="48.75" customHeight="1" x14ac:dyDescent="0.25">
      <c r="B362" s="301" t="s">
        <v>1021</v>
      </c>
      <c r="C362" s="302" t="s">
        <v>701</v>
      </c>
      <c r="D362" s="285"/>
      <c r="E362" s="285"/>
      <c r="F362" s="285">
        <v>1</v>
      </c>
      <c r="G362" s="285"/>
      <c r="H362" s="302"/>
      <c r="I362" s="305"/>
      <c r="J362" s="294">
        <f>K362*100/98</f>
        <v>1530.6122448979593</v>
      </c>
      <c r="K362" s="294">
        <v>1500</v>
      </c>
      <c r="L362" s="311"/>
      <c r="M362" s="311"/>
      <c r="N362" s="311"/>
      <c r="O362" s="311"/>
      <c r="P362" s="311"/>
      <c r="Q362" s="311"/>
      <c r="R362" s="311"/>
      <c r="S362" s="311"/>
      <c r="T362" s="311"/>
      <c r="U362" s="311"/>
      <c r="V362" s="311"/>
      <c r="W362" s="287">
        <f t="shared" si="98"/>
        <v>0</v>
      </c>
      <c r="X362" s="287">
        <f t="shared" si="99"/>
        <v>0</v>
      </c>
      <c r="Y362" s="294">
        <v>1500</v>
      </c>
      <c r="Z362" s="287">
        <f t="shared" si="100"/>
        <v>0</v>
      </c>
      <c r="AA362" s="287"/>
      <c r="AB362" s="287">
        <f t="shared" si="101"/>
        <v>500</v>
      </c>
      <c r="AC362" s="287"/>
      <c r="AD362" s="287">
        <v>500</v>
      </c>
      <c r="AE362" s="287"/>
      <c r="AF362" s="287"/>
      <c r="AG362" s="285"/>
      <c r="AH362" s="288"/>
      <c r="AI362" s="289"/>
      <c r="AJ362" s="289"/>
      <c r="AK362" s="289"/>
      <c r="AL362" s="289"/>
      <c r="AM362" s="289"/>
      <c r="AN362" s="289"/>
      <c r="AO362" s="289"/>
      <c r="AP362" s="289"/>
      <c r="AQ362" s="289"/>
      <c r="AR362" s="289"/>
      <c r="AS362" s="289"/>
      <c r="AT362" s="289"/>
      <c r="AU362" s="289"/>
      <c r="AV362" s="289"/>
      <c r="AW362" s="289"/>
      <c r="AX362" s="289"/>
      <c r="AY362" s="289"/>
      <c r="AZ362" s="289"/>
      <c r="BA362" s="289"/>
      <c r="BB362" s="289"/>
      <c r="BC362" s="289"/>
      <c r="BD362" s="289"/>
      <c r="BE362" s="289"/>
      <c r="BF362" s="289"/>
      <c r="BG362" s="289"/>
      <c r="BH362" s="289"/>
      <c r="BI362" s="289"/>
      <c r="BJ362" s="289"/>
      <c r="BK362" s="289"/>
      <c r="BL362" s="289"/>
      <c r="BM362" s="289"/>
      <c r="BN362" s="289"/>
      <c r="BO362" s="289"/>
      <c r="BP362" s="289"/>
      <c r="BQ362" s="289"/>
      <c r="BR362" s="289"/>
      <c r="BS362" s="289"/>
      <c r="BT362" s="289"/>
      <c r="BU362" s="289"/>
      <c r="BV362" s="289"/>
      <c r="BW362" s="289"/>
      <c r="BX362" s="289"/>
      <c r="BY362" s="289"/>
      <c r="BZ362" s="289"/>
      <c r="CA362" s="289"/>
      <c r="CB362" s="289"/>
      <c r="CC362" s="289"/>
      <c r="CD362" s="289"/>
      <c r="CE362" s="289"/>
      <c r="CF362" s="289"/>
      <c r="CG362" s="289"/>
      <c r="CH362" s="289"/>
      <c r="CI362" s="290"/>
    </row>
    <row r="363" spans="2:87" s="66" customFormat="1" ht="35.25" customHeight="1" x14ac:dyDescent="0.25">
      <c r="B363" s="69" t="s">
        <v>194</v>
      </c>
      <c r="C363" s="70" t="s">
        <v>702</v>
      </c>
      <c r="D363" s="52"/>
      <c r="E363" s="52" t="s">
        <v>194</v>
      </c>
      <c r="F363" s="52"/>
      <c r="G363" s="52"/>
      <c r="H363" s="70"/>
      <c r="I363" s="67" t="s">
        <v>703</v>
      </c>
      <c r="J363" s="60">
        <v>4000</v>
      </c>
      <c r="K363" s="60">
        <v>4000</v>
      </c>
      <c r="L363" s="71"/>
      <c r="M363" s="71"/>
      <c r="N363" s="71"/>
      <c r="O363" s="71"/>
      <c r="P363" s="71"/>
      <c r="Q363" s="71">
        <v>3000</v>
      </c>
      <c r="R363" s="71">
        <v>3000</v>
      </c>
      <c r="S363" s="71"/>
      <c r="T363" s="71"/>
      <c r="U363" s="71">
        <v>3000</v>
      </c>
      <c r="V363" s="71">
        <v>3000</v>
      </c>
      <c r="W363" s="63">
        <f>X363</f>
        <v>3000</v>
      </c>
      <c r="X363" s="63">
        <f t="shared" ref="X363:X379" si="102">Z363</f>
        <v>3000</v>
      </c>
      <c r="Y363" s="60">
        <v>4000</v>
      </c>
      <c r="Z363" s="63">
        <f t="shared" ref="Z363:Z379" si="103">L363+R363</f>
        <v>3000</v>
      </c>
      <c r="AA363" s="63">
        <f>1000-50</f>
        <v>950</v>
      </c>
      <c r="AB363" s="63">
        <f>AC363</f>
        <v>950</v>
      </c>
      <c r="AC363" s="63">
        <v>950</v>
      </c>
      <c r="AD363" s="63"/>
      <c r="AE363" s="63"/>
      <c r="AF363" s="63"/>
      <c r="AH363" s="102"/>
      <c r="AI363" s="64"/>
      <c r="AJ363" s="64"/>
      <c r="AK363" s="64"/>
      <c r="AL363" s="64"/>
      <c r="AM363" s="64"/>
      <c r="AN363" s="64"/>
      <c r="AO363" s="64"/>
      <c r="AP363" s="64"/>
      <c r="AQ363" s="64"/>
      <c r="AR363" s="64"/>
      <c r="AS363" s="64"/>
      <c r="AT363" s="64"/>
      <c r="AU363" s="64"/>
      <c r="AV363" s="64"/>
      <c r="AW363" s="64"/>
      <c r="AX363" s="64"/>
      <c r="AY363" s="64"/>
      <c r="AZ363" s="64"/>
      <c r="BA363" s="64"/>
      <c r="BB363" s="64"/>
      <c r="BC363" s="64"/>
      <c r="BD363" s="64"/>
      <c r="BE363" s="64"/>
      <c r="BF363" s="64"/>
      <c r="BG363" s="64"/>
      <c r="BH363" s="64"/>
      <c r="BI363" s="64"/>
      <c r="BJ363" s="64"/>
      <c r="BK363" s="64"/>
      <c r="BL363" s="64"/>
      <c r="BM363" s="64"/>
      <c r="BN363" s="64"/>
      <c r="BO363" s="64"/>
      <c r="BP363" s="64"/>
      <c r="BQ363" s="64"/>
      <c r="BR363" s="64"/>
      <c r="BS363" s="64"/>
      <c r="BT363" s="64"/>
      <c r="BU363" s="64"/>
      <c r="BV363" s="64"/>
      <c r="BW363" s="64"/>
      <c r="BX363" s="64"/>
      <c r="BY363" s="64"/>
      <c r="BZ363" s="64"/>
      <c r="CA363" s="64"/>
      <c r="CB363" s="64"/>
      <c r="CC363" s="64"/>
      <c r="CD363" s="64"/>
      <c r="CE363" s="64"/>
      <c r="CF363" s="64"/>
      <c r="CG363" s="64"/>
      <c r="CH363" s="64"/>
      <c r="CI363" s="65"/>
    </row>
    <row r="364" spans="2:87" s="66" customFormat="1" ht="51.75" customHeight="1" x14ac:dyDescent="0.25">
      <c r="B364" s="69" t="s">
        <v>194</v>
      </c>
      <c r="C364" s="70" t="s">
        <v>704</v>
      </c>
      <c r="D364" s="52"/>
      <c r="E364" s="52"/>
      <c r="F364" s="52" t="s">
        <v>194</v>
      </c>
      <c r="G364" s="52" t="s">
        <v>194</v>
      </c>
      <c r="H364" s="70"/>
      <c r="I364" s="52" t="s">
        <v>1006</v>
      </c>
      <c r="J364" s="60">
        <v>5500</v>
      </c>
      <c r="K364" s="60">
        <v>5500</v>
      </c>
      <c r="L364" s="71"/>
      <c r="M364" s="71"/>
      <c r="N364" s="71"/>
      <c r="O364" s="71"/>
      <c r="P364" s="71"/>
      <c r="Q364" s="71"/>
      <c r="R364" s="71"/>
      <c r="S364" s="71"/>
      <c r="T364" s="71"/>
      <c r="U364" s="71"/>
      <c r="V364" s="71"/>
      <c r="W364" s="63">
        <f>X364</f>
        <v>0</v>
      </c>
      <c r="X364" s="63">
        <f t="shared" si="102"/>
        <v>0</v>
      </c>
      <c r="Y364" s="60">
        <v>5500</v>
      </c>
      <c r="Z364" s="63">
        <f t="shared" si="103"/>
        <v>0</v>
      </c>
      <c r="AA364" s="326">
        <v>4000</v>
      </c>
      <c r="AB364" s="63">
        <f>AC364+AD364</f>
        <v>2000</v>
      </c>
      <c r="AC364" s="63">
        <v>2000</v>
      </c>
      <c r="AD364" s="63"/>
      <c r="AE364" s="63"/>
      <c r="AF364" s="63"/>
      <c r="AG364" s="77"/>
      <c r="AH364" s="102"/>
      <c r="AI364" s="64"/>
      <c r="AJ364" s="64"/>
      <c r="AK364" s="64"/>
      <c r="AL364" s="64"/>
      <c r="AM364" s="64"/>
      <c r="AN364" s="64"/>
      <c r="AO364" s="64"/>
      <c r="AP364" s="64"/>
      <c r="AQ364" s="64"/>
      <c r="AR364" s="64"/>
      <c r="AS364" s="64"/>
      <c r="AT364" s="64"/>
      <c r="AU364" s="64"/>
      <c r="AV364" s="64"/>
      <c r="AW364" s="64"/>
      <c r="AX364" s="64"/>
      <c r="AY364" s="64"/>
      <c r="AZ364" s="64"/>
      <c r="BA364" s="64"/>
      <c r="BB364" s="64"/>
      <c r="BC364" s="64"/>
      <c r="BD364" s="64"/>
      <c r="BE364" s="64"/>
      <c r="BF364" s="64"/>
      <c r="BG364" s="64"/>
      <c r="BH364" s="64"/>
      <c r="BI364" s="64"/>
      <c r="BJ364" s="64"/>
      <c r="BK364" s="64"/>
      <c r="BL364" s="64"/>
      <c r="BM364" s="64"/>
      <c r="BN364" s="64"/>
      <c r="BO364" s="64"/>
      <c r="BP364" s="64"/>
      <c r="BQ364" s="64"/>
      <c r="BR364" s="64"/>
      <c r="BS364" s="64"/>
      <c r="BT364" s="64"/>
      <c r="BU364" s="64"/>
      <c r="BV364" s="64"/>
      <c r="BW364" s="64"/>
      <c r="BX364" s="64"/>
      <c r="BY364" s="64"/>
      <c r="BZ364" s="64"/>
      <c r="CA364" s="64"/>
      <c r="CB364" s="64"/>
      <c r="CC364" s="64"/>
      <c r="CD364" s="64"/>
      <c r="CE364" s="64"/>
      <c r="CF364" s="64"/>
      <c r="CG364" s="64"/>
      <c r="CH364" s="64"/>
      <c r="CI364" s="65"/>
    </row>
    <row r="365" spans="2:87" s="66" customFormat="1" ht="47.25" x14ac:dyDescent="0.25">
      <c r="B365" s="135">
        <v>1</v>
      </c>
      <c r="C365" s="76" t="s">
        <v>705</v>
      </c>
      <c r="D365" s="52"/>
      <c r="E365" s="52">
        <v>1</v>
      </c>
      <c r="F365" s="52"/>
      <c r="G365" s="52"/>
      <c r="H365" s="76"/>
      <c r="I365" s="142" t="s">
        <v>706</v>
      </c>
      <c r="J365" s="123">
        <v>12853</v>
      </c>
      <c r="K365" s="123">
        <v>12853</v>
      </c>
      <c r="L365" s="75">
        <v>7000</v>
      </c>
      <c r="M365" s="63">
        <f>L365-O365</f>
        <v>0</v>
      </c>
      <c r="N365" s="63">
        <f>O365+P365</f>
        <v>7000</v>
      </c>
      <c r="O365" s="75">
        <v>7000</v>
      </c>
      <c r="P365" s="63">
        <v>0</v>
      </c>
      <c r="Q365" s="75">
        <v>5739</v>
      </c>
      <c r="R365" s="75">
        <v>5739</v>
      </c>
      <c r="S365" s="128">
        <v>5168.4660000000003</v>
      </c>
      <c r="T365" s="128">
        <v>5168.4660000000003</v>
      </c>
      <c r="U365" s="75">
        <v>5739</v>
      </c>
      <c r="V365" s="75">
        <v>5739</v>
      </c>
      <c r="W365" s="63">
        <f t="shared" ref="W365:W374" si="104">X365</f>
        <v>12739</v>
      </c>
      <c r="X365" s="63">
        <f t="shared" si="102"/>
        <v>12739</v>
      </c>
      <c r="Y365" s="123">
        <v>12853</v>
      </c>
      <c r="Z365" s="63">
        <f t="shared" si="103"/>
        <v>12739</v>
      </c>
      <c r="AA365" s="63">
        <v>56</v>
      </c>
      <c r="AB365" s="63">
        <v>56</v>
      </c>
      <c r="AC365" s="63">
        <v>56</v>
      </c>
      <c r="AD365" s="63"/>
      <c r="AE365" s="63"/>
      <c r="AF365" s="63"/>
      <c r="AH365" s="102"/>
      <c r="AI365" s="64"/>
      <c r="AJ365" s="64"/>
      <c r="AK365" s="64"/>
      <c r="AL365" s="64"/>
      <c r="AM365" s="64"/>
      <c r="AN365" s="64"/>
      <c r="AO365" s="64"/>
      <c r="AP365" s="64"/>
      <c r="AQ365" s="64"/>
      <c r="AR365" s="64"/>
      <c r="AS365" s="64"/>
      <c r="AT365" s="64"/>
      <c r="AU365" s="64"/>
      <c r="AV365" s="64"/>
      <c r="AW365" s="64"/>
      <c r="AX365" s="64"/>
      <c r="AY365" s="64"/>
      <c r="AZ365" s="64"/>
      <c r="BA365" s="64"/>
      <c r="BB365" s="64"/>
      <c r="BC365" s="64"/>
      <c r="BD365" s="64"/>
      <c r="BE365" s="64"/>
      <c r="BF365" s="64"/>
      <c r="BG365" s="64"/>
      <c r="BH365" s="64"/>
      <c r="BI365" s="64"/>
      <c r="BJ365" s="64"/>
      <c r="BK365" s="64"/>
      <c r="BL365" s="64"/>
      <c r="BM365" s="64"/>
      <c r="BN365" s="64"/>
      <c r="BO365" s="64"/>
      <c r="BP365" s="64"/>
      <c r="BQ365" s="64"/>
      <c r="BR365" s="64"/>
      <c r="BS365" s="64"/>
      <c r="BT365" s="64"/>
      <c r="BU365" s="64"/>
      <c r="BV365" s="64"/>
      <c r="BW365" s="64"/>
      <c r="BX365" s="64"/>
      <c r="BY365" s="64"/>
      <c r="BZ365" s="64"/>
      <c r="CA365" s="64"/>
      <c r="CB365" s="64"/>
      <c r="CC365" s="64"/>
      <c r="CD365" s="64"/>
      <c r="CE365" s="64"/>
      <c r="CF365" s="64"/>
      <c r="CG365" s="64"/>
      <c r="CH365" s="64"/>
      <c r="CI365" s="65"/>
    </row>
    <row r="366" spans="2:87" s="66" customFormat="1" ht="47.25" x14ac:dyDescent="0.25">
      <c r="B366" s="135">
        <v>2</v>
      </c>
      <c r="C366" s="70" t="s">
        <v>707</v>
      </c>
      <c r="D366" s="52"/>
      <c r="E366" s="52" t="s">
        <v>194</v>
      </c>
      <c r="F366" s="52"/>
      <c r="G366" s="52"/>
      <c r="H366" s="70"/>
      <c r="I366" s="142" t="s">
        <v>708</v>
      </c>
      <c r="J366" s="123">
        <v>13200</v>
      </c>
      <c r="K366" s="123">
        <v>13200</v>
      </c>
      <c r="L366" s="74">
        <v>7000</v>
      </c>
      <c r="M366" s="63">
        <f>L366-O366</f>
        <v>0</v>
      </c>
      <c r="N366" s="63">
        <f>O366+P366</f>
        <v>7000</v>
      </c>
      <c r="O366" s="74">
        <v>7000</v>
      </c>
      <c r="P366" s="63">
        <v>0</v>
      </c>
      <c r="Q366" s="74">
        <v>6093</v>
      </c>
      <c r="R366" s="74">
        <v>6093</v>
      </c>
      <c r="S366" s="128">
        <v>5402.9</v>
      </c>
      <c r="T366" s="128">
        <v>5402.9</v>
      </c>
      <c r="U366" s="74">
        <v>6093</v>
      </c>
      <c r="V366" s="74">
        <v>6093</v>
      </c>
      <c r="W366" s="63">
        <f t="shared" si="104"/>
        <v>13093</v>
      </c>
      <c r="X366" s="63">
        <f t="shared" si="102"/>
        <v>13093</v>
      </c>
      <c r="Y366" s="123">
        <v>13200</v>
      </c>
      <c r="Z366" s="63">
        <f t="shared" si="103"/>
        <v>13093</v>
      </c>
      <c r="AA366" s="63">
        <v>56</v>
      </c>
      <c r="AB366" s="63">
        <v>56</v>
      </c>
      <c r="AC366" s="63">
        <v>56</v>
      </c>
      <c r="AD366" s="63"/>
      <c r="AE366" s="63"/>
      <c r="AF366" s="63"/>
      <c r="AH366" s="102"/>
      <c r="AI366" s="64"/>
      <c r="AJ366" s="64"/>
      <c r="AK366" s="64"/>
      <c r="AL366" s="64"/>
      <c r="AM366" s="64"/>
      <c r="AN366" s="64"/>
      <c r="AO366" s="64"/>
      <c r="AP366" s="64"/>
      <c r="AQ366" s="64"/>
      <c r="AR366" s="64"/>
      <c r="AS366" s="64"/>
      <c r="AT366" s="64"/>
      <c r="AU366" s="64"/>
      <c r="AV366" s="64"/>
      <c r="AW366" s="64"/>
      <c r="AX366" s="64"/>
      <c r="AY366" s="64"/>
      <c r="AZ366" s="64"/>
      <c r="BA366" s="64"/>
      <c r="BB366" s="64"/>
      <c r="BC366" s="64"/>
      <c r="BD366" s="64"/>
      <c r="BE366" s="64"/>
      <c r="BF366" s="64"/>
      <c r="BG366" s="64"/>
      <c r="BH366" s="64"/>
      <c r="BI366" s="64"/>
      <c r="BJ366" s="64"/>
      <c r="BK366" s="64"/>
      <c r="BL366" s="64"/>
      <c r="BM366" s="64"/>
      <c r="BN366" s="64"/>
      <c r="BO366" s="64"/>
      <c r="BP366" s="64"/>
      <c r="BQ366" s="64"/>
      <c r="BR366" s="64"/>
      <c r="BS366" s="64"/>
      <c r="BT366" s="64"/>
      <c r="BU366" s="64"/>
      <c r="BV366" s="64"/>
      <c r="BW366" s="64"/>
      <c r="BX366" s="64"/>
      <c r="BY366" s="64"/>
      <c r="BZ366" s="64"/>
      <c r="CA366" s="64"/>
      <c r="CB366" s="64"/>
      <c r="CC366" s="64"/>
      <c r="CD366" s="64"/>
      <c r="CE366" s="64"/>
      <c r="CF366" s="64"/>
      <c r="CG366" s="64"/>
      <c r="CH366" s="64"/>
      <c r="CI366" s="65"/>
    </row>
    <row r="367" spans="2:87" s="66" customFormat="1" ht="35.25" customHeight="1" x14ac:dyDescent="0.25">
      <c r="B367" s="135">
        <v>3</v>
      </c>
      <c r="C367" s="70" t="s">
        <v>709</v>
      </c>
      <c r="D367" s="52"/>
      <c r="E367" s="52" t="s">
        <v>194</v>
      </c>
      <c r="F367" s="52"/>
      <c r="G367" s="52"/>
      <c r="H367" s="70"/>
      <c r="I367" s="52" t="s">
        <v>710</v>
      </c>
      <c r="J367" s="60">
        <v>4320</v>
      </c>
      <c r="K367" s="60">
        <v>4320</v>
      </c>
      <c r="L367" s="71"/>
      <c r="M367" s="71"/>
      <c r="N367" s="71"/>
      <c r="O367" s="71"/>
      <c r="P367" s="71"/>
      <c r="Q367" s="71">
        <v>2500</v>
      </c>
      <c r="R367" s="71">
        <v>2500</v>
      </c>
      <c r="S367" s="71"/>
      <c r="T367" s="71"/>
      <c r="U367" s="71">
        <v>2500</v>
      </c>
      <c r="V367" s="71">
        <v>2500</v>
      </c>
      <c r="W367" s="63">
        <f t="shared" si="104"/>
        <v>2500</v>
      </c>
      <c r="X367" s="63">
        <f t="shared" si="102"/>
        <v>2500</v>
      </c>
      <c r="Y367" s="60">
        <v>4320</v>
      </c>
      <c r="Z367" s="63">
        <f t="shared" si="103"/>
        <v>2500</v>
      </c>
      <c r="AA367" s="63">
        <v>1744</v>
      </c>
      <c r="AB367" s="63">
        <v>1744</v>
      </c>
      <c r="AC367" s="63">
        <v>1744</v>
      </c>
      <c r="AD367" s="63"/>
      <c r="AE367" s="63"/>
      <c r="AF367" s="63"/>
      <c r="AG367" s="77"/>
      <c r="AH367" s="102"/>
      <c r="AI367" s="64"/>
      <c r="AJ367" s="64"/>
      <c r="AK367" s="64"/>
      <c r="AL367" s="64"/>
      <c r="AM367" s="64"/>
      <c r="AN367" s="64"/>
      <c r="AO367" s="64"/>
      <c r="AP367" s="64"/>
      <c r="AQ367" s="64"/>
      <c r="AR367" s="64"/>
      <c r="AS367" s="64"/>
      <c r="AT367" s="64"/>
      <c r="AU367" s="64"/>
      <c r="AV367" s="64"/>
      <c r="AW367" s="64"/>
      <c r="AX367" s="64"/>
      <c r="AY367" s="64"/>
      <c r="AZ367" s="64"/>
      <c r="BA367" s="64"/>
      <c r="BB367" s="64"/>
      <c r="BC367" s="64"/>
      <c r="BD367" s="64"/>
      <c r="BE367" s="64"/>
      <c r="BF367" s="64"/>
      <c r="BG367" s="64"/>
      <c r="BH367" s="64"/>
      <c r="BI367" s="64"/>
      <c r="BJ367" s="64"/>
      <c r="BK367" s="64"/>
      <c r="BL367" s="64"/>
      <c r="BM367" s="64"/>
      <c r="BN367" s="64"/>
      <c r="BO367" s="64"/>
      <c r="BP367" s="64"/>
      <c r="BQ367" s="64"/>
      <c r="BR367" s="64"/>
      <c r="BS367" s="64"/>
      <c r="BT367" s="64"/>
      <c r="BU367" s="64"/>
      <c r="BV367" s="64"/>
      <c r="BW367" s="64"/>
      <c r="BX367" s="64"/>
      <c r="BY367" s="64"/>
      <c r="BZ367" s="64"/>
      <c r="CA367" s="64"/>
      <c r="CB367" s="64"/>
      <c r="CC367" s="64"/>
      <c r="CD367" s="64"/>
      <c r="CE367" s="64"/>
      <c r="CF367" s="64"/>
      <c r="CG367" s="64"/>
      <c r="CH367" s="64"/>
      <c r="CI367" s="65"/>
    </row>
    <row r="368" spans="2:87" s="66" customFormat="1" ht="45" customHeight="1" x14ac:dyDescent="0.25">
      <c r="B368" s="135">
        <v>4</v>
      </c>
      <c r="C368" s="70" t="s">
        <v>711</v>
      </c>
      <c r="D368" s="52"/>
      <c r="E368" s="52" t="s">
        <v>194</v>
      </c>
      <c r="F368" s="52"/>
      <c r="G368" s="52"/>
      <c r="H368" s="70"/>
      <c r="I368" s="72" t="s">
        <v>712</v>
      </c>
      <c r="J368" s="60">
        <v>4525</v>
      </c>
      <c r="K368" s="60">
        <v>4525</v>
      </c>
      <c r="L368" s="71"/>
      <c r="M368" s="71"/>
      <c r="N368" s="71"/>
      <c r="O368" s="71"/>
      <c r="P368" s="71"/>
      <c r="Q368" s="71">
        <v>2600</v>
      </c>
      <c r="R368" s="71">
        <v>2600</v>
      </c>
      <c r="S368" s="71"/>
      <c r="T368" s="71"/>
      <c r="U368" s="71">
        <v>2600</v>
      </c>
      <c r="V368" s="71">
        <v>2600</v>
      </c>
      <c r="W368" s="63">
        <f t="shared" si="104"/>
        <v>2600</v>
      </c>
      <c r="X368" s="63">
        <f t="shared" si="102"/>
        <v>2600</v>
      </c>
      <c r="Y368" s="60">
        <v>4525</v>
      </c>
      <c r="Z368" s="63">
        <f t="shared" si="103"/>
        <v>2600</v>
      </c>
      <c r="AA368" s="63">
        <v>1877</v>
      </c>
      <c r="AB368" s="63">
        <v>1877</v>
      </c>
      <c r="AC368" s="63">
        <v>1877</v>
      </c>
      <c r="AD368" s="63"/>
      <c r="AE368" s="63"/>
      <c r="AF368" s="63"/>
      <c r="AH368" s="102"/>
      <c r="AI368" s="64"/>
      <c r="AJ368" s="64"/>
      <c r="AK368" s="64"/>
      <c r="AL368" s="64"/>
      <c r="AM368" s="64"/>
      <c r="AN368" s="64"/>
      <c r="AO368" s="64"/>
      <c r="AP368" s="64"/>
      <c r="AQ368" s="64"/>
      <c r="AR368" s="64"/>
      <c r="AS368" s="64"/>
      <c r="AT368" s="64"/>
      <c r="AU368" s="64"/>
      <c r="AV368" s="64"/>
      <c r="AW368" s="64"/>
      <c r="AX368" s="64"/>
      <c r="AY368" s="64"/>
      <c r="AZ368" s="64"/>
      <c r="BA368" s="64"/>
      <c r="BB368" s="64"/>
      <c r="BC368" s="64"/>
      <c r="BD368" s="64"/>
      <c r="BE368" s="64"/>
      <c r="BF368" s="64"/>
      <c r="BG368" s="64"/>
      <c r="BH368" s="64"/>
      <c r="BI368" s="64"/>
      <c r="BJ368" s="64"/>
      <c r="BK368" s="64"/>
      <c r="BL368" s="64"/>
      <c r="BM368" s="64"/>
      <c r="BN368" s="64"/>
      <c r="BO368" s="64"/>
      <c r="BP368" s="64"/>
      <c r="BQ368" s="64"/>
      <c r="BR368" s="64"/>
      <c r="BS368" s="64"/>
      <c r="BT368" s="64"/>
      <c r="BU368" s="64"/>
      <c r="BV368" s="64"/>
      <c r="BW368" s="64"/>
      <c r="BX368" s="64"/>
      <c r="BY368" s="64"/>
      <c r="BZ368" s="64"/>
      <c r="CA368" s="64"/>
      <c r="CB368" s="64"/>
      <c r="CC368" s="64"/>
      <c r="CD368" s="64"/>
      <c r="CE368" s="64"/>
      <c r="CF368" s="64"/>
      <c r="CG368" s="64"/>
      <c r="CH368" s="64"/>
      <c r="CI368" s="65"/>
    </row>
    <row r="369" spans="2:87" s="291" customFormat="1" ht="40.5" customHeight="1" x14ac:dyDescent="0.25">
      <c r="B369" s="318">
        <v>1</v>
      </c>
      <c r="C369" s="316" t="s">
        <v>713</v>
      </c>
      <c r="D369" s="285"/>
      <c r="E369" s="285"/>
      <c r="F369" s="285" t="s">
        <v>194</v>
      </c>
      <c r="G369" s="285"/>
      <c r="H369" s="316"/>
      <c r="I369" s="305"/>
      <c r="J369" s="294">
        <v>6484</v>
      </c>
      <c r="K369" s="294">
        <v>6484</v>
      </c>
      <c r="L369" s="311"/>
      <c r="M369" s="311"/>
      <c r="N369" s="311"/>
      <c r="O369" s="311"/>
      <c r="P369" s="311"/>
      <c r="Q369" s="311"/>
      <c r="R369" s="311"/>
      <c r="S369" s="311"/>
      <c r="T369" s="311"/>
      <c r="U369" s="311"/>
      <c r="V369" s="311"/>
      <c r="W369" s="287">
        <f t="shared" si="104"/>
        <v>0</v>
      </c>
      <c r="X369" s="287">
        <f t="shared" si="102"/>
        <v>0</v>
      </c>
      <c r="Y369" s="294">
        <v>6484</v>
      </c>
      <c r="Z369" s="287">
        <f t="shared" si="103"/>
        <v>0</v>
      </c>
      <c r="AA369" s="287"/>
      <c r="AB369" s="287">
        <v>2000</v>
      </c>
      <c r="AC369" s="287"/>
      <c r="AD369" s="287">
        <v>2000</v>
      </c>
      <c r="AE369" s="287"/>
      <c r="AF369" s="287"/>
      <c r="AH369" s="288"/>
      <c r="AI369" s="289"/>
      <c r="AJ369" s="289"/>
      <c r="AK369" s="289"/>
      <c r="AL369" s="289"/>
      <c r="AM369" s="289"/>
      <c r="AN369" s="289"/>
      <c r="AO369" s="289"/>
      <c r="AP369" s="289"/>
      <c r="AQ369" s="289"/>
      <c r="AR369" s="289"/>
      <c r="AS369" s="289"/>
      <c r="AT369" s="289"/>
      <c r="AU369" s="289"/>
      <c r="AV369" s="289"/>
      <c r="AW369" s="289"/>
      <c r="AX369" s="289"/>
      <c r="AY369" s="289"/>
      <c r="AZ369" s="289"/>
      <c r="BA369" s="289"/>
      <c r="BB369" s="289"/>
      <c r="BC369" s="289"/>
      <c r="BD369" s="289"/>
      <c r="BE369" s="289"/>
      <c r="BF369" s="289"/>
      <c r="BG369" s="289"/>
      <c r="BH369" s="289"/>
      <c r="BI369" s="289"/>
      <c r="BJ369" s="289"/>
      <c r="BK369" s="289"/>
      <c r="BL369" s="289"/>
      <c r="BM369" s="289"/>
      <c r="BN369" s="289"/>
      <c r="BO369" s="289"/>
      <c r="BP369" s="289"/>
      <c r="BQ369" s="289"/>
      <c r="BR369" s="289"/>
      <c r="BS369" s="289"/>
      <c r="BT369" s="289"/>
      <c r="BU369" s="289"/>
      <c r="BV369" s="289"/>
      <c r="BW369" s="289"/>
      <c r="BX369" s="289"/>
      <c r="BY369" s="289"/>
      <c r="BZ369" s="289"/>
      <c r="CA369" s="289"/>
      <c r="CB369" s="289"/>
      <c r="CC369" s="289"/>
      <c r="CD369" s="289"/>
      <c r="CE369" s="289"/>
      <c r="CF369" s="289"/>
      <c r="CG369" s="289"/>
      <c r="CH369" s="289"/>
      <c r="CI369" s="290"/>
    </row>
    <row r="370" spans="2:87" s="291" customFormat="1" ht="40.5" customHeight="1" x14ac:dyDescent="0.25">
      <c r="B370" s="318">
        <v>2</v>
      </c>
      <c r="C370" s="316" t="s">
        <v>714</v>
      </c>
      <c r="D370" s="285"/>
      <c r="E370" s="285"/>
      <c r="F370" s="285" t="s">
        <v>194</v>
      </c>
      <c r="G370" s="285"/>
      <c r="H370" s="316"/>
      <c r="I370" s="305"/>
      <c r="J370" s="294">
        <v>8356</v>
      </c>
      <c r="K370" s="294">
        <v>8356</v>
      </c>
      <c r="L370" s="311"/>
      <c r="M370" s="311"/>
      <c r="N370" s="311"/>
      <c r="O370" s="311"/>
      <c r="P370" s="311"/>
      <c r="Q370" s="311"/>
      <c r="R370" s="311"/>
      <c r="S370" s="311"/>
      <c r="T370" s="311"/>
      <c r="U370" s="311"/>
      <c r="V370" s="311"/>
      <c r="W370" s="287">
        <f t="shared" si="104"/>
        <v>0</v>
      </c>
      <c r="X370" s="287">
        <f t="shared" si="102"/>
        <v>0</v>
      </c>
      <c r="Y370" s="294">
        <v>8356</v>
      </c>
      <c r="Z370" s="287">
        <f t="shared" si="103"/>
        <v>0</v>
      </c>
      <c r="AA370" s="287"/>
      <c r="AB370" s="287">
        <v>2000</v>
      </c>
      <c r="AC370" s="287"/>
      <c r="AD370" s="287">
        <v>2000</v>
      </c>
      <c r="AE370" s="287"/>
      <c r="AF370" s="287"/>
      <c r="AH370" s="288"/>
      <c r="AI370" s="289"/>
      <c r="AJ370" s="289"/>
      <c r="AK370" s="289"/>
      <c r="AL370" s="289"/>
      <c r="AM370" s="289"/>
      <c r="AN370" s="289"/>
      <c r="AO370" s="289"/>
      <c r="AP370" s="289"/>
      <c r="AQ370" s="289"/>
      <c r="AR370" s="289"/>
      <c r="AS370" s="289"/>
      <c r="AT370" s="289"/>
      <c r="AU370" s="289"/>
      <c r="AV370" s="289"/>
      <c r="AW370" s="289"/>
      <c r="AX370" s="289"/>
      <c r="AY370" s="289"/>
      <c r="AZ370" s="289"/>
      <c r="BA370" s="289"/>
      <c r="BB370" s="289"/>
      <c r="BC370" s="289"/>
      <c r="BD370" s="289"/>
      <c r="BE370" s="289"/>
      <c r="BF370" s="289"/>
      <c r="BG370" s="289"/>
      <c r="BH370" s="289"/>
      <c r="BI370" s="289"/>
      <c r="BJ370" s="289"/>
      <c r="BK370" s="289"/>
      <c r="BL370" s="289"/>
      <c r="BM370" s="289"/>
      <c r="BN370" s="289"/>
      <c r="BO370" s="289"/>
      <c r="BP370" s="289"/>
      <c r="BQ370" s="289"/>
      <c r="BR370" s="289"/>
      <c r="BS370" s="289"/>
      <c r="BT370" s="289"/>
      <c r="BU370" s="289"/>
      <c r="BV370" s="289"/>
      <c r="BW370" s="289"/>
      <c r="BX370" s="289"/>
      <c r="BY370" s="289"/>
      <c r="BZ370" s="289"/>
      <c r="CA370" s="289"/>
      <c r="CB370" s="289"/>
      <c r="CC370" s="289"/>
      <c r="CD370" s="289"/>
      <c r="CE370" s="289"/>
      <c r="CF370" s="289"/>
      <c r="CG370" s="289"/>
      <c r="CH370" s="289"/>
      <c r="CI370" s="290"/>
    </row>
    <row r="371" spans="2:87" s="291" customFormat="1" ht="40.5" customHeight="1" x14ac:dyDescent="0.25">
      <c r="B371" s="318">
        <v>3</v>
      </c>
      <c r="C371" s="302" t="s">
        <v>715</v>
      </c>
      <c r="D371" s="285"/>
      <c r="E371" s="285"/>
      <c r="F371" s="285">
        <v>1</v>
      </c>
      <c r="G371" s="285"/>
      <c r="H371" s="302"/>
      <c r="I371" s="305"/>
      <c r="J371" s="294">
        <f>2311+205</f>
        <v>2516</v>
      </c>
      <c r="K371" s="294">
        <f>2311+205</f>
        <v>2516</v>
      </c>
      <c r="L371" s="311"/>
      <c r="M371" s="311"/>
      <c r="N371" s="311"/>
      <c r="O371" s="311"/>
      <c r="P371" s="311"/>
      <c r="Q371" s="311"/>
      <c r="R371" s="311"/>
      <c r="S371" s="311"/>
      <c r="T371" s="311"/>
      <c r="U371" s="311"/>
      <c r="V371" s="311"/>
      <c r="W371" s="287">
        <f t="shared" si="104"/>
        <v>0</v>
      </c>
      <c r="X371" s="287">
        <f t="shared" si="102"/>
        <v>0</v>
      </c>
      <c r="Y371" s="294">
        <f>2311+205</f>
        <v>2516</v>
      </c>
      <c r="Z371" s="287">
        <f t="shared" si="103"/>
        <v>0</v>
      </c>
      <c r="AA371" s="287"/>
      <c r="AB371" s="287">
        <v>1000</v>
      </c>
      <c r="AC371" s="287"/>
      <c r="AD371" s="287">
        <v>1000</v>
      </c>
      <c r="AE371" s="287"/>
      <c r="AF371" s="287"/>
      <c r="AG371" s="303"/>
      <c r="AH371" s="288"/>
      <c r="AI371" s="289"/>
      <c r="AJ371" s="289"/>
      <c r="AK371" s="289"/>
      <c r="AL371" s="289"/>
      <c r="AM371" s="289"/>
      <c r="AN371" s="289"/>
      <c r="AO371" s="289"/>
      <c r="AP371" s="289"/>
      <c r="AQ371" s="289"/>
      <c r="AR371" s="289"/>
      <c r="AS371" s="289"/>
      <c r="AT371" s="289"/>
      <c r="AU371" s="289"/>
      <c r="AV371" s="289"/>
      <c r="AW371" s="289"/>
      <c r="AX371" s="289"/>
      <c r="AY371" s="289"/>
      <c r="AZ371" s="289"/>
      <c r="BA371" s="289"/>
      <c r="BB371" s="289"/>
      <c r="BC371" s="289"/>
      <c r="BD371" s="289"/>
      <c r="BE371" s="289"/>
      <c r="BF371" s="289"/>
      <c r="BG371" s="289"/>
      <c r="BH371" s="289"/>
      <c r="BI371" s="289"/>
      <c r="BJ371" s="289"/>
      <c r="BK371" s="289"/>
      <c r="BL371" s="289"/>
      <c r="BM371" s="289"/>
      <c r="BN371" s="289"/>
      <c r="BO371" s="289"/>
      <c r="BP371" s="289"/>
      <c r="BQ371" s="289"/>
      <c r="BR371" s="289"/>
      <c r="BS371" s="289"/>
      <c r="BT371" s="289"/>
      <c r="BU371" s="289"/>
      <c r="BV371" s="289"/>
      <c r="BW371" s="289"/>
      <c r="BX371" s="289"/>
      <c r="BY371" s="289"/>
      <c r="BZ371" s="289"/>
      <c r="CA371" s="289"/>
      <c r="CB371" s="289"/>
      <c r="CC371" s="289"/>
      <c r="CD371" s="289"/>
      <c r="CE371" s="289"/>
      <c r="CF371" s="289"/>
      <c r="CG371" s="289"/>
      <c r="CH371" s="289"/>
      <c r="CI371" s="290"/>
    </row>
    <row r="372" spans="2:87" s="291" customFormat="1" ht="40.5" customHeight="1" x14ac:dyDescent="0.25">
      <c r="B372" s="318">
        <v>4</v>
      </c>
      <c r="C372" s="316" t="s">
        <v>716</v>
      </c>
      <c r="D372" s="285"/>
      <c r="E372" s="285"/>
      <c r="F372" s="285" t="s">
        <v>194</v>
      </c>
      <c r="G372" s="285"/>
      <c r="H372" s="316"/>
      <c r="I372" s="305"/>
      <c r="J372" s="294">
        <v>4525</v>
      </c>
      <c r="K372" s="294">
        <v>4525</v>
      </c>
      <c r="L372" s="311"/>
      <c r="M372" s="311"/>
      <c r="N372" s="311"/>
      <c r="O372" s="311"/>
      <c r="P372" s="311"/>
      <c r="Q372" s="311"/>
      <c r="R372" s="311"/>
      <c r="S372" s="311"/>
      <c r="T372" s="311"/>
      <c r="U372" s="311"/>
      <c r="V372" s="311"/>
      <c r="W372" s="287">
        <f t="shared" si="104"/>
        <v>0</v>
      </c>
      <c r="X372" s="287">
        <f t="shared" si="102"/>
        <v>0</v>
      </c>
      <c r="Y372" s="294">
        <v>4525</v>
      </c>
      <c r="Z372" s="287">
        <f t="shared" si="103"/>
        <v>0</v>
      </c>
      <c r="AA372" s="287"/>
      <c r="AB372" s="287">
        <v>1500</v>
      </c>
      <c r="AC372" s="287"/>
      <c r="AD372" s="287">
        <v>1500</v>
      </c>
      <c r="AE372" s="287"/>
      <c r="AF372" s="287"/>
      <c r="AH372" s="288"/>
      <c r="AI372" s="289"/>
      <c r="AJ372" s="289"/>
      <c r="AK372" s="289"/>
      <c r="AL372" s="289"/>
      <c r="AM372" s="289"/>
      <c r="AN372" s="289"/>
      <c r="AO372" s="289"/>
      <c r="AP372" s="289"/>
      <c r="AQ372" s="289"/>
      <c r="AR372" s="289"/>
      <c r="AS372" s="289"/>
      <c r="AT372" s="289"/>
      <c r="AU372" s="289"/>
      <c r="AV372" s="289"/>
      <c r="AW372" s="289"/>
      <c r="AX372" s="289"/>
      <c r="AY372" s="289"/>
      <c r="AZ372" s="289"/>
      <c r="BA372" s="289"/>
      <c r="BB372" s="289"/>
      <c r="BC372" s="289"/>
      <c r="BD372" s="289"/>
      <c r="BE372" s="289"/>
      <c r="BF372" s="289"/>
      <c r="BG372" s="289"/>
      <c r="BH372" s="289"/>
      <c r="BI372" s="289"/>
      <c r="BJ372" s="289"/>
      <c r="BK372" s="289"/>
      <c r="BL372" s="289"/>
      <c r="BM372" s="289"/>
      <c r="BN372" s="289"/>
      <c r="BO372" s="289"/>
      <c r="BP372" s="289"/>
      <c r="BQ372" s="289"/>
      <c r="BR372" s="289"/>
      <c r="BS372" s="289"/>
      <c r="BT372" s="289"/>
      <c r="BU372" s="289"/>
      <c r="BV372" s="289"/>
      <c r="BW372" s="289"/>
      <c r="BX372" s="289"/>
      <c r="BY372" s="289"/>
      <c r="BZ372" s="289"/>
      <c r="CA372" s="289"/>
      <c r="CB372" s="289"/>
      <c r="CC372" s="289"/>
      <c r="CD372" s="289"/>
      <c r="CE372" s="289"/>
      <c r="CF372" s="289"/>
      <c r="CG372" s="289"/>
      <c r="CH372" s="289"/>
      <c r="CI372" s="290"/>
    </row>
    <row r="373" spans="2:87" s="291" customFormat="1" ht="54.75" customHeight="1" x14ac:dyDescent="0.25">
      <c r="B373" s="318">
        <v>5</v>
      </c>
      <c r="C373" s="316" t="s">
        <v>717</v>
      </c>
      <c r="D373" s="285"/>
      <c r="E373" s="285"/>
      <c r="F373" s="285" t="s">
        <v>194</v>
      </c>
      <c r="G373" s="285"/>
      <c r="H373" s="316"/>
      <c r="I373" s="305"/>
      <c r="J373" s="294">
        <v>5328</v>
      </c>
      <c r="K373" s="294">
        <v>5328</v>
      </c>
      <c r="L373" s="311"/>
      <c r="M373" s="311"/>
      <c r="N373" s="311"/>
      <c r="O373" s="311"/>
      <c r="P373" s="311"/>
      <c r="Q373" s="311"/>
      <c r="R373" s="311"/>
      <c r="S373" s="311"/>
      <c r="T373" s="311"/>
      <c r="U373" s="311"/>
      <c r="V373" s="311"/>
      <c r="W373" s="287">
        <f t="shared" si="104"/>
        <v>0</v>
      </c>
      <c r="X373" s="287">
        <f t="shared" si="102"/>
        <v>0</v>
      </c>
      <c r="Y373" s="294">
        <v>5328</v>
      </c>
      <c r="Z373" s="287">
        <f t="shared" si="103"/>
        <v>0</v>
      </c>
      <c r="AA373" s="287"/>
      <c r="AB373" s="287">
        <v>2000</v>
      </c>
      <c r="AC373" s="287"/>
      <c r="AD373" s="287">
        <v>2000</v>
      </c>
      <c r="AE373" s="287"/>
      <c r="AF373" s="287"/>
      <c r="AH373" s="288"/>
      <c r="AI373" s="289"/>
      <c r="AJ373" s="289"/>
      <c r="AK373" s="289"/>
      <c r="AL373" s="289"/>
      <c r="AM373" s="289"/>
      <c r="AN373" s="289"/>
      <c r="AO373" s="289"/>
      <c r="AP373" s="289"/>
      <c r="AQ373" s="289"/>
      <c r="AR373" s="289"/>
      <c r="AS373" s="289"/>
      <c r="AT373" s="289"/>
      <c r="AU373" s="289"/>
      <c r="AV373" s="289"/>
      <c r="AW373" s="289"/>
      <c r="AX373" s="289"/>
      <c r="AY373" s="289"/>
      <c r="AZ373" s="289"/>
      <c r="BA373" s="289"/>
      <c r="BB373" s="289"/>
      <c r="BC373" s="289"/>
      <c r="BD373" s="289"/>
      <c r="BE373" s="289"/>
      <c r="BF373" s="289"/>
      <c r="BG373" s="289"/>
      <c r="BH373" s="289"/>
      <c r="BI373" s="289"/>
      <c r="BJ373" s="289"/>
      <c r="BK373" s="289"/>
      <c r="BL373" s="289"/>
      <c r="BM373" s="289"/>
      <c r="BN373" s="289"/>
      <c r="BO373" s="289"/>
      <c r="BP373" s="289"/>
      <c r="BQ373" s="289"/>
      <c r="BR373" s="289"/>
      <c r="BS373" s="289"/>
      <c r="BT373" s="289"/>
      <c r="BU373" s="289"/>
      <c r="BV373" s="289"/>
      <c r="BW373" s="289"/>
      <c r="BX373" s="289"/>
      <c r="BY373" s="289"/>
      <c r="BZ373" s="289"/>
      <c r="CA373" s="289"/>
      <c r="CB373" s="289"/>
      <c r="CC373" s="289"/>
      <c r="CD373" s="289"/>
      <c r="CE373" s="289"/>
      <c r="CF373" s="289"/>
      <c r="CG373" s="289"/>
      <c r="CH373" s="289"/>
      <c r="CI373" s="290"/>
    </row>
    <row r="374" spans="2:87" s="291" customFormat="1" ht="51" customHeight="1" x14ac:dyDescent="0.25">
      <c r="B374" s="319">
        <v>1</v>
      </c>
      <c r="C374" s="302" t="s">
        <v>718</v>
      </c>
      <c r="D374" s="285"/>
      <c r="E374" s="285"/>
      <c r="F374" s="285">
        <v>1</v>
      </c>
      <c r="G374" s="285"/>
      <c r="H374" s="302"/>
      <c r="I374" s="305"/>
      <c r="J374" s="294">
        <v>4190</v>
      </c>
      <c r="K374" s="294">
        <v>4190</v>
      </c>
      <c r="L374" s="311"/>
      <c r="M374" s="311"/>
      <c r="N374" s="311"/>
      <c r="O374" s="311"/>
      <c r="P374" s="311"/>
      <c r="Q374" s="311"/>
      <c r="R374" s="311"/>
      <c r="S374" s="311"/>
      <c r="T374" s="311"/>
      <c r="U374" s="311"/>
      <c r="V374" s="311"/>
      <c r="W374" s="287">
        <f t="shared" si="104"/>
        <v>0</v>
      </c>
      <c r="X374" s="287">
        <f t="shared" si="102"/>
        <v>0</v>
      </c>
      <c r="Y374" s="294">
        <v>4190</v>
      </c>
      <c r="Z374" s="287">
        <f t="shared" si="103"/>
        <v>0</v>
      </c>
      <c r="AA374" s="287"/>
      <c r="AB374" s="287">
        <f>AD374</f>
        <v>1205</v>
      </c>
      <c r="AC374" s="287"/>
      <c r="AD374" s="287">
        <v>1205</v>
      </c>
      <c r="AE374" s="287"/>
      <c r="AF374" s="287"/>
      <c r="AH374" s="288"/>
      <c r="AI374" s="289"/>
      <c r="AJ374" s="289"/>
      <c r="AK374" s="289"/>
      <c r="AL374" s="289"/>
      <c r="AM374" s="289"/>
      <c r="AN374" s="289"/>
      <c r="AO374" s="289"/>
      <c r="AP374" s="289"/>
      <c r="AQ374" s="289"/>
      <c r="AR374" s="289"/>
      <c r="AS374" s="289"/>
      <c r="AT374" s="289"/>
      <c r="AU374" s="289"/>
      <c r="AV374" s="289"/>
      <c r="AW374" s="289"/>
      <c r="AX374" s="289"/>
      <c r="AY374" s="289"/>
      <c r="AZ374" s="289"/>
      <c r="BA374" s="289"/>
      <c r="BB374" s="289"/>
      <c r="BC374" s="289"/>
      <c r="BD374" s="289"/>
      <c r="BE374" s="289"/>
      <c r="BF374" s="289"/>
      <c r="BG374" s="289"/>
      <c r="BH374" s="289"/>
      <c r="BI374" s="289"/>
      <c r="BJ374" s="289"/>
      <c r="BK374" s="289"/>
      <c r="BL374" s="289"/>
      <c r="BM374" s="289"/>
      <c r="BN374" s="289"/>
      <c r="BO374" s="289"/>
      <c r="BP374" s="289"/>
      <c r="BQ374" s="289"/>
      <c r="BR374" s="289"/>
      <c r="BS374" s="289"/>
      <c r="BT374" s="289"/>
      <c r="BU374" s="289"/>
      <c r="BV374" s="289"/>
      <c r="BW374" s="289"/>
      <c r="BX374" s="289"/>
      <c r="BY374" s="289"/>
      <c r="BZ374" s="289"/>
      <c r="CA374" s="289"/>
      <c r="CB374" s="289"/>
      <c r="CC374" s="289"/>
      <c r="CD374" s="289"/>
      <c r="CE374" s="289"/>
      <c r="CF374" s="289"/>
      <c r="CG374" s="289"/>
      <c r="CH374" s="289"/>
      <c r="CI374" s="290"/>
    </row>
    <row r="375" spans="2:87" s="66" customFormat="1" ht="31.5" x14ac:dyDescent="0.25">
      <c r="B375" s="67">
        <v>1</v>
      </c>
      <c r="C375" s="72" t="s">
        <v>721</v>
      </c>
      <c r="D375" s="52"/>
      <c r="E375" s="52">
        <v>1</v>
      </c>
      <c r="F375" s="52"/>
      <c r="G375" s="52"/>
      <c r="H375" s="72"/>
      <c r="I375" s="183" t="s">
        <v>722</v>
      </c>
      <c r="J375" s="60">
        <v>6000</v>
      </c>
      <c r="K375" s="60">
        <v>6000</v>
      </c>
      <c r="L375" s="71"/>
      <c r="M375" s="71"/>
      <c r="N375" s="71"/>
      <c r="O375" s="71"/>
      <c r="P375" s="71"/>
      <c r="Q375" s="62">
        <v>3500</v>
      </c>
      <c r="R375" s="62">
        <v>3500</v>
      </c>
      <c r="S375" s="128">
        <v>2001.6079999999999</v>
      </c>
      <c r="T375" s="128">
        <v>2001.6079999999999</v>
      </c>
      <c r="U375" s="62">
        <v>3500</v>
      </c>
      <c r="V375" s="62">
        <v>3500</v>
      </c>
      <c r="W375" s="63">
        <f>X375</f>
        <v>3500</v>
      </c>
      <c r="X375" s="63">
        <f t="shared" si="102"/>
        <v>3500</v>
      </c>
      <c r="Y375" s="60">
        <v>6000</v>
      </c>
      <c r="Z375" s="63">
        <f t="shared" si="103"/>
        <v>3500</v>
      </c>
      <c r="AA375" s="63">
        <f>Y375-Z375</f>
        <v>2500</v>
      </c>
      <c r="AB375" s="63">
        <f>AC375</f>
        <v>2500</v>
      </c>
      <c r="AC375" s="63">
        <v>2500</v>
      </c>
      <c r="AD375" s="63"/>
      <c r="AE375" s="63"/>
      <c r="AF375" s="63"/>
      <c r="AH375" s="102"/>
      <c r="AI375" s="64"/>
      <c r="AJ375" s="64"/>
      <c r="AK375" s="64"/>
      <c r="AL375" s="64"/>
      <c r="AM375" s="64"/>
      <c r="AN375" s="64"/>
      <c r="AO375" s="64"/>
      <c r="AP375" s="64"/>
      <c r="AQ375" s="64"/>
      <c r="AR375" s="64"/>
      <c r="AS375" s="64"/>
      <c r="AT375" s="64"/>
      <c r="AU375" s="64"/>
      <c r="AV375" s="64"/>
      <c r="AW375" s="64"/>
      <c r="AX375" s="64"/>
      <c r="AY375" s="64"/>
      <c r="AZ375" s="64"/>
      <c r="BA375" s="64"/>
      <c r="BB375" s="64"/>
      <c r="BC375" s="64"/>
      <c r="BD375" s="64"/>
      <c r="BE375" s="64"/>
      <c r="BF375" s="64"/>
      <c r="BG375" s="64"/>
      <c r="BH375" s="64"/>
      <c r="BI375" s="64"/>
      <c r="BJ375" s="64"/>
      <c r="BK375" s="64"/>
      <c r="BL375" s="64"/>
      <c r="BM375" s="64"/>
      <c r="BN375" s="64"/>
      <c r="BO375" s="64"/>
      <c r="BP375" s="64"/>
      <c r="BQ375" s="64"/>
      <c r="BR375" s="64"/>
      <c r="BS375" s="64"/>
      <c r="BT375" s="64"/>
      <c r="BU375" s="64"/>
      <c r="BV375" s="64"/>
      <c r="BW375" s="64"/>
      <c r="BX375" s="64"/>
      <c r="BY375" s="64"/>
      <c r="BZ375" s="64"/>
      <c r="CA375" s="64"/>
      <c r="CB375" s="64"/>
      <c r="CC375" s="64"/>
      <c r="CD375" s="64"/>
      <c r="CE375" s="64"/>
      <c r="CF375" s="64"/>
      <c r="CG375" s="64"/>
      <c r="CH375" s="64"/>
      <c r="CI375" s="65"/>
    </row>
    <row r="376" spans="2:87" s="66" customFormat="1" ht="31.5" x14ac:dyDescent="0.25">
      <c r="B376" s="67">
        <v>2</v>
      </c>
      <c r="C376" s="72" t="s">
        <v>723</v>
      </c>
      <c r="D376" s="52"/>
      <c r="E376" s="52">
        <v>1</v>
      </c>
      <c r="F376" s="52"/>
      <c r="G376" s="52"/>
      <c r="H376" s="72"/>
      <c r="I376" s="183" t="s">
        <v>724</v>
      </c>
      <c r="J376" s="60">
        <v>5500</v>
      </c>
      <c r="K376" s="60">
        <v>5500</v>
      </c>
      <c r="L376" s="71"/>
      <c r="M376" s="71"/>
      <c r="N376" s="71"/>
      <c r="O376" s="71"/>
      <c r="P376" s="71"/>
      <c r="Q376" s="62">
        <v>3500</v>
      </c>
      <c r="R376" s="62">
        <v>3500</v>
      </c>
      <c r="S376" s="128">
        <v>1461.0419999999999</v>
      </c>
      <c r="T376" s="128">
        <v>1461.0419999999999</v>
      </c>
      <c r="U376" s="62">
        <v>3500</v>
      </c>
      <c r="V376" s="62">
        <v>3500</v>
      </c>
      <c r="W376" s="63">
        <f>X376</f>
        <v>3500</v>
      </c>
      <c r="X376" s="63">
        <f t="shared" si="102"/>
        <v>3500</v>
      </c>
      <c r="Y376" s="60">
        <v>5500</v>
      </c>
      <c r="Z376" s="63">
        <f t="shared" si="103"/>
        <v>3500</v>
      </c>
      <c r="AA376" s="63">
        <f>Y376-Z376</f>
        <v>2000</v>
      </c>
      <c r="AB376" s="63">
        <f>AC376</f>
        <v>2000</v>
      </c>
      <c r="AC376" s="63">
        <v>2000</v>
      </c>
      <c r="AD376" s="63"/>
      <c r="AE376" s="63"/>
      <c r="AF376" s="63"/>
      <c r="AH376" s="102"/>
      <c r="AI376" s="64"/>
      <c r="AJ376" s="64"/>
      <c r="AK376" s="64"/>
      <c r="AL376" s="64"/>
      <c r="AM376" s="64"/>
      <c r="AN376" s="64"/>
      <c r="AO376" s="64"/>
      <c r="AP376" s="64"/>
      <c r="AQ376" s="64"/>
      <c r="AR376" s="64"/>
      <c r="AS376" s="64"/>
      <c r="AT376" s="64"/>
      <c r="AU376" s="64"/>
      <c r="AV376" s="64"/>
      <c r="AW376" s="64"/>
      <c r="AX376" s="64"/>
      <c r="AY376" s="64"/>
      <c r="AZ376" s="64"/>
      <c r="BA376" s="64"/>
      <c r="BB376" s="64"/>
      <c r="BC376" s="64"/>
      <c r="BD376" s="64"/>
      <c r="BE376" s="64"/>
      <c r="BF376" s="64"/>
      <c r="BG376" s="64"/>
      <c r="BH376" s="64"/>
      <c r="BI376" s="64"/>
      <c r="BJ376" s="64"/>
      <c r="BK376" s="64"/>
      <c r="BL376" s="64"/>
      <c r="BM376" s="64"/>
      <c r="BN376" s="64"/>
      <c r="BO376" s="64"/>
      <c r="BP376" s="64"/>
      <c r="BQ376" s="64"/>
      <c r="BR376" s="64"/>
      <c r="BS376" s="64"/>
      <c r="BT376" s="64"/>
      <c r="BU376" s="64"/>
      <c r="BV376" s="64"/>
      <c r="BW376" s="64"/>
      <c r="BX376" s="64"/>
      <c r="BY376" s="64"/>
      <c r="BZ376" s="64"/>
      <c r="CA376" s="64"/>
      <c r="CB376" s="64"/>
      <c r="CC376" s="64"/>
      <c r="CD376" s="64"/>
      <c r="CE376" s="64"/>
      <c r="CF376" s="64"/>
      <c r="CG376" s="64"/>
      <c r="CH376" s="64"/>
      <c r="CI376" s="65"/>
    </row>
    <row r="377" spans="2:87" s="291" customFormat="1" ht="39" customHeight="1" x14ac:dyDescent="0.25">
      <c r="B377" s="293">
        <v>1</v>
      </c>
      <c r="C377" s="313" t="s">
        <v>725</v>
      </c>
      <c r="D377" s="285"/>
      <c r="E377" s="285"/>
      <c r="F377" s="285">
        <v>1</v>
      </c>
      <c r="G377" s="285"/>
      <c r="H377" s="313"/>
      <c r="I377" s="305"/>
      <c r="J377" s="294">
        <v>3200</v>
      </c>
      <c r="K377" s="294">
        <v>3200</v>
      </c>
      <c r="L377" s="311"/>
      <c r="M377" s="311"/>
      <c r="N377" s="311"/>
      <c r="O377" s="311"/>
      <c r="P377" s="311"/>
      <c r="Q377" s="311"/>
      <c r="R377" s="311"/>
      <c r="S377" s="311"/>
      <c r="T377" s="311"/>
      <c r="U377" s="311"/>
      <c r="V377" s="311"/>
      <c r="W377" s="287">
        <f>X377</f>
        <v>0</v>
      </c>
      <c r="X377" s="287">
        <f t="shared" si="102"/>
        <v>0</v>
      </c>
      <c r="Y377" s="294">
        <v>3200</v>
      </c>
      <c r="Z377" s="287">
        <f t="shared" si="103"/>
        <v>0</v>
      </c>
      <c r="AA377" s="287"/>
      <c r="AB377" s="287">
        <f>AD377</f>
        <v>1500</v>
      </c>
      <c r="AC377" s="287"/>
      <c r="AD377" s="287">
        <v>1500</v>
      </c>
      <c r="AE377" s="287"/>
      <c r="AF377" s="287"/>
      <c r="AH377" s="288"/>
      <c r="AI377" s="289"/>
      <c r="AJ377" s="289"/>
      <c r="AK377" s="289"/>
      <c r="AL377" s="289"/>
      <c r="AM377" s="289"/>
      <c r="AN377" s="289"/>
      <c r="AO377" s="289"/>
      <c r="AP377" s="289"/>
      <c r="AQ377" s="289"/>
      <c r="AR377" s="289"/>
      <c r="AS377" s="289"/>
      <c r="AT377" s="289"/>
      <c r="AU377" s="289"/>
      <c r="AV377" s="289"/>
      <c r="AW377" s="289"/>
      <c r="AX377" s="289"/>
      <c r="AY377" s="289"/>
      <c r="AZ377" s="289"/>
      <c r="BA377" s="289"/>
      <c r="BB377" s="289"/>
      <c r="BC377" s="289"/>
      <c r="BD377" s="289"/>
      <c r="BE377" s="289"/>
      <c r="BF377" s="289"/>
      <c r="BG377" s="289"/>
      <c r="BH377" s="289"/>
      <c r="BI377" s="289"/>
      <c r="BJ377" s="289"/>
      <c r="BK377" s="289"/>
      <c r="BL377" s="289"/>
      <c r="BM377" s="289"/>
      <c r="BN377" s="289"/>
      <c r="BO377" s="289"/>
      <c r="BP377" s="289"/>
      <c r="BQ377" s="289"/>
      <c r="BR377" s="289"/>
      <c r="BS377" s="289"/>
      <c r="BT377" s="289"/>
      <c r="BU377" s="289"/>
      <c r="BV377" s="289"/>
      <c r="BW377" s="289"/>
      <c r="BX377" s="289"/>
      <c r="BY377" s="289"/>
      <c r="BZ377" s="289"/>
      <c r="CA377" s="289"/>
      <c r="CB377" s="289"/>
      <c r="CC377" s="289"/>
      <c r="CD377" s="289"/>
      <c r="CE377" s="289"/>
      <c r="CF377" s="289"/>
      <c r="CG377" s="289"/>
      <c r="CH377" s="289"/>
      <c r="CI377" s="290"/>
    </row>
    <row r="378" spans="2:87" s="291" customFormat="1" ht="33.75" customHeight="1" x14ac:dyDescent="0.25">
      <c r="B378" s="293">
        <v>2</v>
      </c>
      <c r="C378" s="313" t="s">
        <v>726</v>
      </c>
      <c r="D378" s="285"/>
      <c r="E378" s="285"/>
      <c r="F378" s="285">
        <v>1</v>
      </c>
      <c r="G378" s="285"/>
      <c r="H378" s="313"/>
      <c r="I378" s="305"/>
      <c r="J378" s="294">
        <v>3452</v>
      </c>
      <c r="K378" s="294">
        <v>3452</v>
      </c>
      <c r="L378" s="311"/>
      <c r="M378" s="311"/>
      <c r="N378" s="311"/>
      <c r="O378" s="311"/>
      <c r="P378" s="311"/>
      <c r="Q378" s="311"/>
      <c r="R378" s="311"/>
      <c r="S378" s="311"/>
      <c r="T378" s="311"/>
      <c r="U378" s="311"/>
      <c r="V378" s="311"/>
      <c r="W378" s="287">
        <f>X378</f>
        <v>0</v>
      </c>
      <c r="X378" s="287">
        <f t="shared" si="102"/>
        <v>0</v>
      </c>
      <c r="Y378" s="294">
        <v>3452</v>
      </c>
      <c r="Z378" s="287">
        <f t="shared" si="103"/>
        <v>0</v>
      </c>
      <c r="AA378" s="287"/>
      <c r="AB378" s="287">
        <f>AD378</f>
        <v>1500</v>
      </c>
      <c r="AC378" s="287"/>
      <c r="AD378" s="287">
        <v>1500</v>
      </c>
      <c r="AE378" s="287"/>
      <c r="AF378" s="287"/>
      <c r="AH378" s="288"/>
      <c r="AI378" s="289"/>
      <c r="AJ378" s="289"/>
      <c r="AK378" s="289"/>
      <c r="AL378" s="289"/>
      <c r="AM378" s="289"/>
      <c r="AN378" s="289"/>
      <c r="AO378" s="289"/>
      <c r="AP378" s="289"/>
      <c r="AQ378" s="289"/>
      <c r="AR378" s="289"/>
      <c r="AS378" s="289"/>
      <c r="AT378" s="289"/>
      <c r="AU378" s="289"/>
      <c r="AV378" s="289"/>
      <c r="AW378" s="289"/>
      <c r="AX378" s="289"/>
      <c r="AY378" s="289"/>
      <c r="AZ378" s="289"/>
      <c r="BA378" s="289"/>
      <c r="BB378" s="289"/>
      <c r="BC378" s="289"/>
      <c r="BD378" s="289"/>
      <c r="BE378" s="289"/>
      <c r="BF378" s="289"/>
      <c r="BG378" s="289"/>
      <c r="BH378" s="289"/>
      <c r="BI378" s="289"/>
      <c r="BJ378" s="289"/>
      <c r="BK378" s="289"/>
      <c r="BL378" s="289"/>
      <c r="BM378" s="289"/>
      <c r="BN378" s="289"/>
      <c r="BO378" s="289"/>
      <c r="BP378" s="289"/>
      <c r="BQ378" s="289"/>
      <c r="BR378" s="289"/>
      <c r="BS378" s="289"/>
      <c r="BT378" s="289"/>
      <c r="BU378" s="289"/>
      <c r="BV378" s="289"/>
      <c r="BW378" s="289"/>
      <c r="BX378" s="289"/>
      <c r="BY378" s="289"/>
      <c r="BZ378" s="289"/>
      <c r="CA378" s="289"/>
      <c r="CB378" s="289"/>
      <c r="CC378" s="289"/>
      <c r="CD378" s="289"/>
      <c r="CE378" s="289"/>
      <c r="CF378" s="289"/>
      <c r="CG378" s="289"/>
      <c r="CH378" s="289"/>
      <c r="CI378" s="290"/>
    </row>
    <row r="379" spans="2:87" s="66" customFormat="1" ht="15.75" x14ac:dyDescent="0.25">
      <c r="B379" s="108" t="s">
        <v>210</v>
      </c>
      <c r="C379" s="109" t="s">
        <v>211</v>
      </c>
      <c r="D379" s="52"/>
      <c r="E379" s="52"/>
      <c r="F379" s="52"/>
      <c r="G379" s="52"/>
      <c r="H379" s="109"/>
      <c r="I379" s="142"/>
      <c r="J379" s="125">
        <v>7585</v>
      </c>
      <c r="K379" s="125">
        <v>7585</v>
      </c>
      <c r="L379" s="125"/>
      <c r="M379" s="125"/>
      <c r="N379" s="125"/>
      <c r="O379" s="125"/>
      <c r="P379" s="125"/>
      <c r="Q379" s="125"/>
      <c r="R379" s="125"/>
      <c r="S379" s="125"/>
      <c r="T379" s="125"/>
      <c r="U379" s="125"/>
      <c r="V379" s="125"/>
      <c r="W379" s="63">
        <f>X379</f>
        <v>0</v>
      </c>
      <c r="X379" s="54">
        <f t="shared" si="102"/>
        <v>0</v>
      </c>
      <c r="Y379" s="125">
        <v>7585</v>
      </c>
      <c r="Z379" s="54">
        <f t="shared" si="103"/>
        <v>0</v>
      </c>
      <c r="AA379" s="63"/>
      <c r="AB379" s="63"/>
      <c r="AC379" s="63"/>
      <c r="AD379" s="63"/>
      <c r="AE379" s="63"/>
      <c r="AF379" s="63"/>
      <c r="AH379" s="102"/>
      <c r="AI379" s="64"/>
      <c r="AJ379" s="64"/>
      <c r="AK379" s="64"/>
      <c r="AL379" s="64"/>
      <c r="AM379" s="64"/>
      <c r="AN379" s="64"/>
      <c r="AO379" s="64"/>
      <c r="AP379" s="64"/>
      <c r="AQ379" s="64"/>
      <c r="AR379" s="64"/>
      <c r="AS379" s="64"/>
      <c r="AT379" s="64"/>
      <c r="AU379" s="64"/>
      <c r="AV379" s="64"/>
      <c r="AW379" s="64"/>
      <c r="AX379" s="64"/>
      <c r="AY379" s="64"/>
      <c r="AZ379" s="64"/>
      <c r="BA379" s="64"/>
      <c r="BB379" s="64"/>
      <c r="BC379" s="64"/>
      <c r="BD379" s="64"/>
      <c r="BE379" s="64"/>
      <c r="BF379" s="64"/>
      <c r="BG379" s="64"/>
      <c r="BH379" s="64"/>
      <c r="BI379" s="64"/>
      <c r="BJ379" s="64"/>
      <c r="BK379" s="64"/>
      <c r="BL379" s="64"/>
      <c r="BM379" s="64"/>
      <c r="BN379" s="64"/>
      <c r="BO379" s="64"/>
      <c r="BP379" s="64"/>
      <c r="BQ379" s="64"/>
      <c r="BR379" s="64"/>
      <c r="BS379" s="64"/>
      <c r="BT379" s="64"/>
      <c r="BU379" s="64"/>
      <c r="BV379" s="64"/>
      <c r="BW379" s="64"/>
      <c r="BX379" s="64"/>
      <c r="BY379" s="64"/>
      <c r="BZ379" s="64"/>
      <c r="CA379" s="64"/>
      <c r="CB379" s="64"/>
      <c r="CC379" s="64"/>
      <c r="CD379" s="64"/>
      <c r="CE379" s="64"/>
      <c r="CF379" s="64"/>
      <c r="CG379" s="64"/>
      <c r="CH379" s="64"/>
      <c r="CI379" s="65"/>
    </row>
    <row r="380" spans="2:87" s="66" customFormat="1" ht="47.25" x14ac:dyDescent="0.25">
      <c r="B380" s="69" t="s">
        <v>194</v>
      </c>
      <c r="C380" s="161" t="s">
        <v>727</v>
      </c>
      <c r="D380" s="52"/>
      <c r="E380" s="52">
        <v>1</v>
      </c>
      <c r="F380" s="52"/>
      <c r="G380" s="52"/>
      <c r="H380" s="161"/>
      <c r="I380" s="67" t="s">
        <v>728</v>
      </c>
      <c r="J380" s="60">
        <v>9000</v>
      </c>
      <c r="K380" s="60">
        <v>9000</v>
      </c>
      <c r="L380" s="74">
        <v>6300</v>
      </c>
      <c r="M380" s="63">
        <f>L380-O380</f>
        <v>0</v>
      </c>
      <c r="N380" s="63">
        <f>O380+P380</f>
        <v>6300</v>
      </c>
      <c r="O380" s="74">
        <v>6300</v>
      </c>
      <c r="P380" s="63">
        <v>0</v>
      </c>
      <c r="Q380" s="74">
        <v>2700</v>
      </c>
      <c r="R380" s="74">
        <v>2700</v>
      </c>
      <c r="S380" s="128">
        <v>1536.4213130000001</v>
      </c>
      <c r="T380" s="128">
        <v>1536.4213130000001</v>
      </c>
      <c r="U380" s="74">
        <v>2700</v>
      </c>
      <c r="V380" s="74">
        <v>2700</v>
      </c>
      <c r="W380" s="63">
        <f t="shared" ref="W380:W408" si="105">X380</f>
        <v>9000</v>
      </c>
      <c r="X380" s="63">
        <f t="shared" ref="X380:X394" si="106">Z380</f>
        <v>9000</v>
      </c>
      <c r="Y380" s="60">
        <v>9000</v>
      </c>
      <c r="Z380" s="63">
        <f t="shared" ref="Z380:Z394" si="107">L380+R380</f>
        <v>9000</v>
      </c>
      <c r="AA380" s="63">
        <f>Y380-Z380</f>
        <v>0</v>
      </c>
      <c r="AB380" s="63">
        <v>0</v>
      </c>
      <c r="AC380" s="63">
        <v>0</v>
      </c>
      <c r="AD380" s="63"/>
      <c r="AE380" s="63"/>
      <c r="AF380" s="63"/>
      <c r="AH380" s="102"/>
      <c r="AI380" s="64"/>
      <c r="AJ380" s="64"/>
      <c r="AK380" s="64"/>
      <c r="AL380" s="64"/>
      <c r="AM380" s="64"/>
      <c r="AN380" s="64"/>
      <c r="AO380" s="64"/>
      <c r="AP380" s="64"/>
      <c r="AQ380" s="64"/>
      <c r="AR380" s="64"/>
      <c r="AS380" s="64"/>
      <c r="AT380" s="64"/>
      <c r="AU380" s="64"/>
      <c r="AV380" s="64"/>
      <c r="AW380" s="64"/>
      <c r="AX380" s="64"/>
      <c r="AY380" s="64"/>
      <c r="AZ380" s="64"/>
      <c r="BA380" s="64"/>
      <c r="BB380" s="64"/>
      <c r="BC380" s="64"/>
      <c r="BD380" s="64"/>
      <c r="BE380" s="64"/>
      <c r="BF380" s="64"/>
      <c r="BG380" s="64"/>
      <c r="BH380" s="64"/>
      <c r="BI380" s="64"/>
      <c r="BJ380" s="64"/>
      <c r="BK380" s="64"/>
      <c r="BL380" s="64"/>
      <c r="BM380" s="64"/>
      <c r="BN380" s="64"/>
      <c r="BO380" s="64"/>
      <c r="BP380" s="64"/>
      <c r="BQ380" s="64"/>
      <c r="BR380" s="64"/>
      <c r="BS380" s="64"/>
      <c r="BT380" s="64"/>
      <c r="BU380" s="64"/>
      <c r="BV380" s="64"/>
      <c r="BW380" s="64"/>
      <c r="BX380" s="64"/>
      <c r="BY380" s="64"/>
      <c r="BZ380" s="64"/>
      <c r="CA380" s="64"/>
      <c r="CB380" s="64"/>
      <c r="CC380" s="64"/>
      <c r="CD380" s="64"/>
      <c r="CE380" s="64"/>
      <c r="CF380" s="64"/>
      <c r="CG380" s="64"/>
      <c r="CH380" s="64"/>
      <c r="CI380" s="65"/>
    </row>
    <row r="381" spans="2:87" s="66" customFormat="1" ht="31.5" x14ac:dyDescent="0.25">
      <c r="B381" s="69" t="s">
        <v>184</v>
      </c>
      <c r="C381" s="161" t="s">
        <v>729</v>
      </c>
      <c r="D381" s="52"/>
      <c r="E381" s="52">
        <v>1</v>
      </c>
      <c r="F381" s="52"/>
      <c r="G381" s="52"/>
      <c r="H381" s="161"/>
      <c r="I381" s="67" t="s">
        <v>730</v>
      </c>
      <c r="J381" s="60">
        <v>3000</v>
      </c>
      <c r="K381" s="60">
        <v>3000</v>
      </c>
      <c r="L381" s="74">
        <v>2100</v>
      </c>
      <c r="M381" s="63">
        <f>L381-O381</f>
        <v>0</v>
      </c>
      <c r="N381" s="63">
        <f>O381+P381</f>
        <v>2100</v>
      </c>
      <c r="O381" s="74">
        <v>2100</v>
      </c>
      <c r="P381" s="63">
        <v>0</v>
      </c>
      <c r="Q381" s="74">
        <v>900</v>
      </c>
      <c r="R381" s="74">
        <v>900</v>
      </c>
      <c r="S381" s="128">
        <v>92.994</v>
      </c>
      <c r="T381" s="128">
        <v>92.994</v>
      </c>
      <c r="U381" s="74">
        <v>900</v>
      </c>
      <c r="V381" s="74">
        <v>900</v>
      </c>
      <c r="W381" s="63">
        <f t="shared" si="105"/>
        <v>3000</v>
      </c>
      <c r="X381" s="63">
        <f t="shared" si="106"/>
        <v>3000</v>
      </c>
      <c r="Y381" s="60">
        <v>3000</v>
      </c>
      <c r="Z381" s="63">
        <f t="shared" si="107"/>
        <v>3000</v>
      </c>
      <c r="AA381" s="63">
        <f>Y381-Z381</f>
        <v>0</v>
      </c>
      <c r="AB381" s="63">
        <v>0</v>
      </c>
      <c r="AC381" s="63">
        <v>0</v>
      </c>
      <c r="AD381" s="63"/>
      <c r="AE381" s="63"/>
      <c r="AF381" s="63"/>
      <c r="AH381" s="102"/>
      <c r="AI381" s="64"/>
      <c r="AJ381" s="64"/>
      <c r="AK381" s="64"/>
      <c r="AL381" s="64"/>
      <c r="AM381" s="64"/>
      <c r="AN381" s="64"/>
      <c r="AO381" s="64"/>
      <c r="AP381" s="64"/>
      <c r="AQ381" s="64"/>
      <c r="AR381" s="64"/>
      <c r="AS381" s="64"/>
      <c r="AT381" s="64"/>
      <c r="AU381" s="64"/>
      <c r="AV381" s="64"/>
      <c r="AW381" s="64"/>
      <c r="AX381" s="64"/>
      <c r="AY381" s="64"/>
      <c r="AZ381" s="64"/>
      <c r="BA381" s="64"/>
      <c r="BB381" s="64"/>
      <c r="BC381" s="64"/>
      <c r="BD381" s="64"/>
      <c r="BE381" s="64"/>
      <c r="BF381" s="64"/>
      <c r="BG381" s="64"/>
      <c r="BH381" s="64"/>
      <c r="BI381" s="64"/>
      <c r="BJ381" s="64"/>
      <c r="BK381" s="64"/>
      <c r="BL381" s="64"/>
      <c r="BM381" s="64"/>
      <c r="BN381" s="64"/>
      <c r="BO381" s="64"/>
      <c r="BP381" s="64"/>
      <c r="BQ381" s="64"/>
      <c r="BR381" s="64"/>
      <c r="BS381" s="64"/>
      <c r="BT381" s="64"/>
      <c r="BU381" s="64"/>
      <c r="BV381" s="64"/>
      <c r="BW381" s="64"/>
      <c r="BX381" s="64"/>
      <c r="BY381" s="64"/>
      <c r="BZ381" s="64"/>
      <c r="CA381" s="64"/>
      <c r="CB381" s="64"/>
      <c r="CC381" s="64"/>
      <c r="CD381" s="64"/>
      <c r="CE381" s="64"/>
      <c r="CF381" s="64"/>
      <c r="CG381" s="64"/>
      <c r="CH381" s="64"/>
      <c r="CI381" s="65"/>
    </row>
    <row r="382" spans="2:87" s="66" customFormat="1" ht="47.25" x14ac:dyDescent="0.25">
      <c r="B382" s="69" t="s">
        <v>226</v>
      </c>
      <c r="C382" s="76" t="s">
        <v>731</v>
      </c>
      <c r="D382" s="52"/>
      <c r="E382" s="52">
        <v>1</v>
      </c>
      <c r="F382" s="52"/>
      <c r="G382" s="52"/>
      <c r="H382" s="76"/>
      <c r="I382" s="67" t="s">
        <v>732</v>
      </c>
      <c r="J382" s="60">
        <v>10000</v>
      </c>
      <c r="K382" s="60">
        <v>10000</v>
      </c>
      <c r="L382" s="74">
        <v>7000</v>
      </c>
      <c r="M382" s="63">
        <f>L382-O382</f>
        <v>0</v>
      </c>
      <c r="N382" s="63">
        <f>O382+P382</f>
        <v>7000</v>
      </c>
      <c r="O382" s="74">
        <v>7000</v>
      </c>
      <c r="P382" s="63">
        <v>0</v>
      </c>
      <c r="Q382" s="74">
        <v>3000</v>
      </c>
      <c r="R382" s="74">
        <v>3000</v>
      </c>
      <c r="S382" s="128">
        <v>2700.7760800000001</v>
      </c>
      <c r="T382" s="128">
        <v>2700.7760800000001</v>
      </c>
      <c r="U382" s="74">
        <v>3000</v>
      </c>
      <c r="V382" s="74">
        <v>3000</v>
      </c>
      <c r="W382" s="63">
        <f t="shared" si="105"/>
        <v>10000</v>
      </c>
      <c r="X382" s="63">
        <f t="shared" si="106"/>
        <v>10000</v>
      </c>
      <c r="Y382" s="60">
        <v>10000</v>
      </c>
      <c r="Z382" s="63">
        <f t="shared" si="107"/>
        <v>10000</v>
      </c>
      <c r="AA382" s="63">
        <f>Y382-Z382</f>
        <v>0</v>
      </c>
      <c r="AB382" s="63">
        <v>0</v>
      </c>
      <c r="AC382" s="63">
        <v>0</v>
      </c>
      <c r="AD382" s="63"/>
      <c r="AE382" s="63"/>
      <c r="AF382" s="63"/>
      <c r="AH382" s="102"/>
      <c r="AI382" s="64"/>
      <c r="AJ382" s="64"/>
      <c r="AK382" s="64"/>
      <c r="AL382" s="64"/>
      <c r="AM382" s="64"/>
      <c r="AN382" s="64"/>
      <c r="AO382" s="64"/>
      <c r="AP382" s="64"/>
      <c r="AQ382" s="64"/>
      <c r="AR382" s="64"/>
      <c r="AS382" s="64"/>
      <c r="AT382" s="64"/>
      <c r="AU382" s="64"/>
      <c r="AV382" s="64"/>
      <c r="AW382" s="64"/>
      <c r="AX382" s="64"/>
      <c r="AY382" s="64"/>
      <c r="AZ382" s="64"/>
      <c r="BA382" s="64"/>
      <c r="BB382" s="64"/>
      <c r="BC382" s="64"/>
      <c r="BD382" s="64"/>
      <c r="BE382" s="64"/>
      <c r="BF382" s="64"/>
      <c r="BG382" s="64"/>
      <c r="BH382" s="64"/>
      <c r="BI382" s="64"/>
      <c r="BJ382" s="64"/>
      <c r="BK382" s="64"/>
      <c r="BL382" s="64"/>
      <c r="BM382" s="64"/>
      <c r="BN382" s="64"/>
      <c r="BO382" s="64"/>
      <c r="BP382" s="64"/>
      <c r="BQ382" s="64"/>
      <c r="BR382" s="64"/>
      <c r="BS382" s="64"/>
      <c r="BT382" s="64"/>
      <c r="BU382" s="64"/>
      <c r="BV382" s="64"/>
      <c r="BW382" s="64"/>
      <c r="BX382" s="64"/>
      <c r="BY382" s="64"/>
      <c r="BZ382" s="64"/>
      <c r="CA382" s="64"/>
      <c r="CB382" s="64"/>
      <c r="CC382" s="64"/>
      <c r="CD382" s="64"/>
      <c r="CE382" s="64"/>
      <c r="CF382" s="64"/>
      <c r="CG382" s="64"/>
      <c r="CH382" s="64"/>
      <c r="CI382" s="65"/>
    </row>
    <row r="383" spans="2:87" s="66" customFormat="1" ht="31.5" x14ac:dyDescent="0.25">
      <c r="B383" s="69" t="s">
        <v>229</v>
      </c>
      <c r="C383" s="72" t="s">
        <v>733</v>
      </c>
      <c r="D383" s="52"/>
      <c r="E383" s="52">
        <v>1</v>
      </c>
      <c r="F383" s="52"/>
      <c r="G383" s="52"/>
      <c r="H383" s="72"/>
      <c r="I383" s="67" t="s">
        <v>734</v>
      </c>
      <c r="J383" s="60">
        <v>35000</v>
      </c>
      <c r="K383" s="60">
        <v>26093</v>
      </c>
      <c r="L383" s="74">
        <v>536</v>
      </c>
      <c r="M383" s="63">
        <f>L383-O383</f>
        <v>536</v>
      </c>
      <c r="N383" s="63">
        <f>O383+P383</f>
        <v>536</v>
      </c>
      <c r="O383" s="71"/>
      <c r="P383" s="63">
        <v>536</v>
      </c>
      <c r="Q383" s="62">
        <v>20000</v>
      </c>
      <c r="R383" s="62">
        <v>20000</v>
      </c>
      <c r="S383" s="128">
        <v>12187.327218</v>
      </c>
      <c r="T383" s="128">
        <v>12187.327218</v>
      </c>
      <c r="U383" s="62">
        <v>20000</v>
      </c>
      <c r="V383" s="62">
        <v>20000</v>
      </c>
      <c r="W383" s="63">
        <f t="shared" si="105"/>
        <v>20536</v>
      </c>
      <c r="X383" s="63">
        <f t="shared" si="106"/>
        <v>20536</v>
      </c>
      <c r="Y383" s="60">
        <v>26093</v>
      </c>
      <c r="Z383" s="63">
        <f t="shared" si="107"/>
        <v>20536</v>
      </c>
      <c r="AA383" s="63">
        <f>Y383-Z383</f>
        <v>5557</v>
      </c>
      <c r="AB383" s="63">
        <v>5557</v>
      </c>
      <c r="AC383" s="63">
        <v>5557</v>
      </c>
      <c r="AD383" s="63"/>
      <c r="AE383" s="63"/>
      <c r="AF383" s="63"/>
      <c r="AG383" s="52"/>
      <c r="AH383" s="102"/>
      <c r="AI383" s="64"/>
      <c r="AJ383" s="64"/>
      <c r="AK383" s="64"/>
      <c r="AL383" s="64"/>
      <c r="AM383" s="64"/>
      <c r="AN383" s="64"/>
      <c r="AO383" s="64"/>
      <c r="AP383" s="64"/>
      <c r="AQ383" s="64"/>
      <c r="AR383" s="64"/>
      <c r="AS383" s="64"/>
      <c r="AT383" s="64"/>
      <c r="AU383" s="64"/>
      <c r="AV383" s="64"/>
      <c r="AW383" s="64"/>
      <c r="AX383" s="64"/>
      <c r="AY383" s="64"/>
      <c r="AZ383" s="64"/>
      <c r="BA383" s="64"/>
      <c r="BB383" s="64"/>
      <c r="BC383" s="64"/>
      <c r="BD383" s="64"/>
      <c r="BE383" s="64"/>
      <c r="BF383" s="64"/>
      <c r="BG383" s="64"/>
      <c r="BH383" s="64"/>
      <c r="BI383" s="64"/>
      <c r="BJ383" s="64"/>
      <c r="BK383" s="64"/>
      <c r="BL383" s="64"/>
      <c r="BM383" s="64"/>
      <c r="BN383" s="64"/>
      <c r="BO383" s="64"/>
      <c r="BP383" s="64"/>
      <c r="BQ383" s="64"/>
      <c r="BR383" s="64"/>
      <c r="BS383" s="64"/>
      <c r="BT383" s="64"/>
      <c r="BU383" s="64"/>
      <c r="BV383" s="64"/>
      <c r="BW383" s="64"/>
      <c r="BX383" s="64"/>
      <c r="BY383" s="64"/>
      <c r="BZ383" s="64"/>
      <c r="CA383" s="64"/>
      <c r="CB383" s="64"/>
      <c r="CC383" s="64"/>
      <c r="CD383" s="64"/>
      <c r="CE383" s="64"/>
      <c r="CF383" s="64"/>
      <c r="CG383" s="64"/>
      <c r="CH383" s="64"/>
      <c r="CI383" s="65"/>
    </row>
    <row r="384" spans="2:87" s="66" customFormat="1" ht="47.25" x14ac:dyDescent="0.25">
      <c r="B384" s="69" t="s">
        <v>232</v>
      </c>
      <c r="C384" s="72" t="s">
        <v>735</v>
      </c>
      <c r="D384" s="52"/>
      <c r="E384" s="52">
        <v>1</v>
      </c>
      <c r="F384" s="52"/>
      <c r="G384" s="52"/>
      <c r="H384" s="72"/>
      <c r="I384" s="141" t="s">
        <v>736</v>
      </c>
      <c r="J384" s="60">
        <v>8000</v>
      </c>
      <c r="K384" s="60">
        <v>8000</v>
      </c>
      <c r="L384" s="71"/>
      <c r="M384" s="63">
        <f>L384-O384</f>
        <v>0</v>
      </c>
      <c r="N384" s="63">
        <f>O384+P384</f>
        <v>0</v>
      </c>
      <c r="O384" s="71"/>
      <c r="P384" s="63">
        <v>0</v>
      </c>
      <c r="Q384" s="74">
        <v>6000</v>
      </c>
      <c r="R384" s="74">
        <v>6000</v>
      </c>
      <c r="S384" s="128">
        <v>2015.3630000000001</v>
      </c>
      <c r="T384" s="128">
        <v>2015.3630000000001</v>
      </c>
      <c r="U384" s="74">
        <v>6000</v>
      </c>
      <c r="V384" s="74">
        <v>6000</v>
      </c>
      <c r="W384" s="63">
        <f t="shared" si="105"/>
        <v>6000</v>
      </c>
      <c r="X384" s="63">
        <f t="shared" si="106"/>
        <v>6000</v>
      </c>
      <c r="Y384" s="60">
        <v>8000</v>
      </c>
      <c r="Z384" s="63">
        <f t="shared" si="107"/>
        <v>6000</v>
      </c>
      <c r="AA384" s="63">
        <f>Y384-Z384-(3%*Y384)</f>
        <v>1760</v>
      </c>
      <c r="AB384" s="63">
        <v>1760</v>
      </c>
      <c r="AC384" s="63">
        <v>1760</v>
      </c>
      <c r="AD384" s="63"/>
      <c r="AE384" s="63"/>
      <c r="AF384" s="63"/>
      <c r="AH384" s="102"/>
      <c r="AI384" s="64"/>
      <c r="AJ384" s="64"/>
      <c r="AK384" s="64"/>
      <c r="AL384" s="64"/>
      <c r="AM384" s="64"/>
      <c r="AN384" s="64"/>
      <c r="AO384" s="64"/>
      <c r="AP384" s="64"/>
      <c r="AQ384" s="64"/>
      <c r="AR384" s="64"/>
      <c r="AS384" s="64"/>
      <c r="AT384" s="64"/>
      <c r="AU384" s="64"/>
      <c r="AV384" s="64"/>
      <c r="AW384" s="64"/>
      <c r="AX384" s="64"/>
      <c r="AY384" s="64"/>
      <c r="AZ384" s="64"/>
      <c r="BA384" s="64"/>
      <c r="BB384" s="64"/>
      <c r="BC384" s="64"/>
      <c r="BD384" s="64"/>
      <c r="BE384" s="64"/>
      <c r="BF384" s="64"/>
      <c r="BG384" s="64"/>
      <c r="BH384" s="64"/>
      <c r="BI384" s="64"/>
      <c r="BJ384" s="64"/>
      <c r="BK384" s="64"/>
      <c r="BL384" s="64"/>
      <c r="BM384" s="64"/>
      <c r="BN384" s="64"/>
      <c r="BO384" s="64"/>
      <c r="BP384" s="64"/>
      <c r="BQ384" s="64"/>
      <c r="BR384" s="64"/>
      <c r="BS384" s="64"/>
      <c r="BT384" s="64"/>
      <c r="BU384" s="64"/>
      <c r="BV384" s="64"/>
      <c r="BW384" s="64"/>
      <c r="BX384" s="64"/>
      <c r="BY384" s="64"/>
      <c r="BZ384" s="64"/>
      <c r="CA384" s="64"/>
      <c r="CB384" s="64"/>
      <c r="CC384" s="64"/>
      <c r="CD384" s="64"/>
      <c r="CE384" s="64"/>
      <c r="CF384" s="64"/>
      <c r="CG384" s="64"/>
      <c r="CH384" s="64"/>
      <c r="CI384" s="65"/>
    </row>
    <row r="385" spans="2:87" s="66" customFormat="1" ht="46.5" customHeight="1" x14ac:dyDescent="0.25">
      <c r="B385" s="69" t="s">
        <v>235</v>
      </c>
      <c r="C385" s="161" t="s">
        <v>737</v>
      </c>
      <c r="D385" s="52"/>
      <c r="E385" s="52">
        <v>1</v>
      </c>
      <c r="F385" s="52"/>
      <c r="G385" s="52"/>
      <c r="H385" s="161"/>
      <c r="I385" s="67" t="s">
        <v>738</v>
      </c>
      <c r="J385" s="60">
        <v>3500</v>
      </c>
      <c r="K385" s="60">
        <v>3500</v>
      </c>
      <c r="L385" s="71"/>
      <c r="M385" s="71"/>
      <c r="N385" s="71"/>
      <c r="O385" s="71"/>
      <c r="P385" s="71"/>
      <c r="Q385" s="71">
        <v>1736</v>
      </c>
      <c r="R385" s="71">
        <v>1736</v>
      </c>
      <c r="S385" s="71"/>
      <c r="T385" s="71"/>
      <c r="U385" s="71">
        <v>1736</v>
      </c>
      <c r="V385" s="71">
        <v>1736</v>
      </c>
      <c r="W385" s="63">
        <f t="shared" si="105"/>
        <v>1736</v>
      </c>
      <c r="X385" s="63">
        <f t="shared" si="106"/>
        <v>1736</v>
      </c>
      <c r="Y385" s="60">
        <v>3500</v>
      </c>
      <c r="Z385" s="63">
        <f t="shared" si="107"/>
        <v>1736</v>
      </c>
      <c r="AA385" s="63">
        <f t="shared" ref="AA385:AA394" si="108">Y385-Z385-(3%*Y385)</f>
        <v>1659</v>
      </c>
      <c r="AB385" s="63">
        <v>1659</v>
      </c>
      <c r="AC385" s="63">
        <v>1659</v>
      </c>
      <c r="AD385" s="63"/>
      <c r="AE385" s="63"/>
      <c r="AF385" s="63"/>
      <c r="AH385" s="102"/>
      <c r="AI385" s="64"/>
      <c r="AJ385" s="64"/>
      <c r="AK385" s="64"/>
      <c r="AL385" s="64"/>
      <c r="AM385" s="64"/>
      <c r="AN385" s="64"/>
      <c r="AO385" s="64"/>
      <c r="AP385" s="64"/>
      <c r="AQ385" s="64"/>
      <c r="AR385" s="64"/>
      <c r="AS385" s="64"/>
      <c r="AT385" s="64"/>
      <c r="AU385" s="64"/>
      <c r="AV385" s="64"/>
      <c r="AW385" s="64"/>
      <c r="AX385" s="64"/>
      <c r="AY385" s="64"/>
      <c r="AZ385" s="64"/>
      <c r="BA385" s="64"/>
      <c r="BB385" s="64"/>
      <c r="BC385" s="64"/>
      <c r="BD385" s="64"/>
      <c r="BE385" s="64"/>
      <c r="BF385" s="64"/>
      <c r="BG385" s="64"/>
      <c r="BH385" s="64"/>
      <c r="BI385" s="64"/>
      <c r="BJ385" s="64"/>
      <c r="BK385" s="64"/>
      <c r="BL385" s="64"/>
      <c r="BM385" s="64"/>
      <c r="BN385" s="64"/>
      <c r="BO385" s="64"/>
      <c r="BP385" s="64"/>
      <c r="BQ385" s="64"/>
      <c r="BR385" s="64"/>
      <c r="BS385" s="64"/>
      <c r="BT385" s="64"/>
      <c r="BU385" s="64"/>
      <c r="BV385" s="64"/>
      <c r="BW385" s="64"/>
      <c r="BX385" s="64"/>
      <c r="BY385" s="64"/>
      <c r="BZ385" s="64"/>
      <c r="CA385" s="64"/>
      <c r="CB385" s="64"/>
      <c r="CC385" s="64"/>
      <c r="CD385" s="64"/>
      <c r="CE385" s="64"/>
      <c r="CF385" s="64"/>
      <c r="CG385" s="64"/>
      <c r="CH385" s="64"/>
      <c r="CI385" s="65"/>
    </row>
    <row r="386" spans="2:87" s="66" customFormat="1" ht="46.5" customHeight="1" x14ac:dyDescent="0.25">
      <c r="B386" s="69" t="s">
        <v>238</v>
      </c>
      <c r="C386" s="161" t="s">
        <v>739</v>
      </c>
      <c r="D386" s="52"/>
      <c r="E386" s="52">
        <v>1</v>
      </c>
      <c r="F386" s="52"/>
      <c r="G386" s="52"/>
      <c r="H386" s="161"/>
      <c r="I386" s="67" t="s">
        <v>740</v>
      </c>
      <c r="J386" s="60">
        <v>3300</v>
      </c>
      <c r="K386" s="60">
        <v>3300</v>
      </c>
      <c r="L386" s="71"/>
      <c r="M386" s="71"/>
      <c r="N386" s="71"/>
      <c r="O386" s="71"/>
      <c r="P386" s="71"/>
      <c r="Q386" s="71">
        <v>1300</v>
      </c>
      <c r="R386" s="71">
        <v>1300</v>
      </c>
      <c r="S386" s="71"/>
      <c r="T386" s="71"/>
      <c r="U386" s="71">
        <v>1300</v>
      </c>
      <c r="V386" s="71">
        <v>1300</v>
      </c>
      <c r="W386" s="63">
        <f t="shared" si="105"/>
        <v>1300</v>
      </c>
      <c r="X386" s="63">
        <f t="shared" si="106"/>
        <v>1300</v>
      </c>
      <c r="Y386" s="60">
        <v>3300</v>
      </c>
      <c r="Z386" s="63">
        <f t="shared" si="107"/>
        <v>1300</v>
      </c>
      <c r="AA386" s="63">
        <f t="shared" si="108"/>
        <v>1901</v>
      </c>
      <c r="AB386" s="63">
        <v>1901</v>
      </c>
      <c r="AC386" s="63">
        <v>1901</v>
      </c>
      <c r="AD386" s="63"/>
      <c r="AE386" s="63"/>
      <c r="AF386" s="63"/>
      <c r="AH386" s="102"/>
      <c r="AI386" s="64"/>
      <c r="AJ386" s="64"/>
      <c r="AK386" s="64"/>
      <c r="AL386" s="64"/>
      <c r="AM386" s="64"/>
      <c r="AN386" s="64"/>
      <c r="AO386" s="64"/>
      <c r="AP386" s="64"/>
      <c r="AQ386" s="64"/>
      <c r="AR386" s="64"/>
      <c r="AS386" s="64"/>
      <c r="AT386" s="64"/>
      <c r="AU386" s="64"/>
      <c r="AV386" s="64"/>
      <c r="AW386" s="64"/>
      <c r="AX386" s="64"/>
      <c r="AY386" s="64"/>
      <c r="AZ386" s="64"/>
      <c r="BA386" s="64"/>
      <c r="BB386" s="64"/>
      <c r="BC386" s="64"/>
      <c r="BD386" s="64"/>
      <c r="BE386" s="64"/>
      <c r="BF386" s="64"/>
      <c r="BG386" s="64"/>
      <c r="BH386" s="64"/>
      <c r="BI386" s="64"/>
      <c r="BJ386" s="64"/>
      <c r="BK386" s="64"/>
      <c r="BL386" s="64"/>
      <c r="BM386" s="64"/>
      <c r="BN386" s="64"/>
      <c r="BO386" s="64"/>
      <c r="BP386" s="64"/>
      <c r="BQ386" s="64"/>
      <c r="BR386" s="64"/>
      <c r="BS386" s="64"/>
      <c r="BT386" s="64"/>
      <c r="BU386" s="64"/>
      <c r="BV386" s="64"/>
      <c r="BW386" s="64"/>
      <c r="BX386" s="64"/>
      <c r="BY386" s="64"/>
      <c r="BZ386" s="64"/>
      <c r="CA386" s="64"/>
      <c r="CB386" s="64"/>
      <c r="CC386" s="64"/>
      <c r="CD386" s="64"/>
      <c r="CE386" s="64"/>
      <c r="CF386" s="64"/>
      <c r="CG386" s="64"/>
      <c r="CH386" s="64"/>
      <c r="CI386" s="65"/>
    </row>
    <row r="387" spans="2:87" s="66" customFormat="1" ht="46.5" customHeight="1" x14ac:dyDescent="0.25">
      <c r="B387" s="69" t="s">
        <v>241</v>
      </c>
      <c r="C387" s="161" t="s">
        <v>741</v>
      </c>
      <c r="D387" s="52"/>
      <c r="E387" s="52">
        <v>1</v>
      </c>
      <c r="F387" s="52"/>
      <c r="G387" s="52"/>
      <c r="H387" s="161"/>
      <c r="I387" s="67" t="s">
        <v>742</v>
      </c>
      <c r="J387" s="60">
        <v>4100</v>
      </c>
      <c r="K387" s="60">
        <v>4100</v>
      </c>
      <c r="L387" s="71"/>
      <c r="M387" s="71"/>
      <c r="N387" s="71"/>
      <c r="O387" s="71"/>
      <c r="P387" s="71"/>
      <c r="Q387" s="71">
        <v>1600</v>
      </c>
      <c r="R387" s="71">
        <v>1600</v>
      </c>
      <c r="S387" s="71"/>
      <c r="T387" s="71"/>
      <c r="U387" s="71">
        <v>1600</v>
      </c>
      <c r="V387" s="71">
        <v>1600</v>
      </c>
      <c r="W387" s="63">
        <f t="shared" si="105"/>
        <v>1600</v>
      </c>
      <c r="X387" s="63">
        <f t="shared" si="106"/>
        <v>1600</v>
      </c>
      <c r="Y387" s="60">
        <v>4100</v>
      </c>
      <c r="Z387" s="63">
        <f t="shared" si="107"/>
        <v>1600</v>
      </c>
      <c r="AA387" s="63">
        <f t="shared" si="108"/>
        <v>2377</v>
      </c>
      <c r="AB387" s="63">
        <v>2377</v>
      </c>
      <c r="AC387" s="63">
        <v>2377</v>
      </c>
      <c r="AD387" s="63"/>
      <c r="AE387" s="63"/>
      <c r="AF387" s="63"/>
      <c r="AH387" s="102"/>
      <c r="AI387" s="64"/>
      <c r="AJ387" s="64"/>
      <c r="AK387" s="64"/>
      <c r="AL387" s="64"/>
      <c r="AM387" s="64"/>
      <c r="AN387" s="64"/>
      <c r="AO387" s="64"/>
      <c r="AP387" s="64"/>
      <c r="AQ387" s="64"/>
      <c r="AR387" s="64"/>
      <c r="AS387" s="64"/>
      <c r="AT387" s="64"/>
      <c r="AU387" s="64"/>
      <c r="AV387" s="64"/>
      <c r="AW387" s="64"/>
      <c r="AX387" s="64"/>
      <c r="AY387" s="64"/>
      <c r="AZ387" s="64"/>
      <c r="BA387" s="64"/>
      <c r="BB387" s="64"/>
      <c r="BC387" s="64"/>
      <c r="BD387" s="64"/>
      <c r="BE387" s="64"/>
      <c r="BF387" s="64"/>
      <c r="BG387" s="64"/>
      <c r="BH387" s="64"/>
      <c r="BI387" s="64"/>
      <c r="BJ387" s="64"/>
      <c r="BK387" s="64"/>
      <c r="BL387" s="64"/>
      <c r="BM387" s="64"/>
      <c r="BN387" s="64"/>
      <c r="BO387" s="64"/>
      <c r="BP387" s="64"/>
      <c r="BQ387" s="64"/>
      <c r="BR387" s="64"/>
      <c r="BS387" s="64"/>
      <c r="BT387" s="64"/>
      <c r="BU387" s="64"/>
      <c r="BV387" s="64"/>
      <c r="BW387" s="64"/>
      <c r="BX387" s="64"/>
      <c r="BY387" s="64"/>
      <c r="BZ387" s="64"/>
      <c r="CA387" s="64"/>
      <c r="CB387" s="64"/>
      <c r="CC387" s="64"/>
      <c r="CD387" s="64"/>
      <c r="CE387" s="64"/>
      <c r="CF387" s="64"/>
      <c r="CG387" s="64"/>
      <c r="CH387" s="64"/>
      <c r="CI387" s="65"/>
    </row>
    <row r="388" spans="2:87" s="66" customFormat="1" ht="46.5" customHeight="1" x14ac:dyDescent="0.25">
      <c r="B388" s="69" t="s">
        <v>266</v>
      </c>
      <c r="C388" s="161" t="s">
        <v>743</v>
      </c>
      <c r="D388" s="52"/>
      <c r="E388" s="52">
        <v>1</v>
      </c>
      <c r="F388" s="52"/>
      <c r="G388" s="52"/>
      <c r="H388" s="161"/>
      <c r="I388" s="67" t="s">
        <v>744</v>
      </c>
      <c r="J388" s="60">
        <v>3700</v>
      </c>
      <c r="K388" s="60">
        <v>3700</v>
      </c>
      <c r="L388" s="71"/>
      <c r="M388" s="71"/>
      <c r="N388" s="71"/>
      <c r="O388" s="71"/>
      <c r="P388" s="71"/>
      <c r="Q388" s="71">
        <v>1400</v>
      </c>
      <c r="R388" s="71">
        <v>1400</v>
      </c>
      <c r="S388" s="71"/>
      <c r="T388" s="71"/>
      <c r="U388" s="71">
        <v>1400</v>
      </c>
      <c r="V388" s="71">
        <v>1400</v>
      </c>
      <c r="W388" s="63">
        <f t="shared" si="105"/>
        <v>1400</v>
      </c>
      <c r="X388" s="63">
        <f t="shared" si="106"/>
        <v>1400</v>
      </c>
      <c r="Y388" s="60">
        <v>3700</v>
      </c>
      <c r="Z388" s="63">
        <f t="shared" si="107"/>
        <v>1400</v>
      </c>
      <c r="AA388" s="63">
        <f t="shared" si="108"/>
        <v>2189</v>
      </c>
      <c r="AB388" s="63">
        <v>2189</v>
      </c>
      <c r="AC388" s="63">
        <v>2189</v>
      </c>
      <c r="AD388" s="63"/>
      <c r="AE388" s="63"/>
      <c r="AF388" s="63"/>
      <c r="AH388" s="102"/>
      <c r="AI388" s="64"/>
      <c r="AJ388" s="64"/>
      <c r="AK388" s="64"/>
      <c r="AL388" s="64"/>
      <c r="AM388" s="64"/>
      <c r="AN388" s="64"/>
      <c r="AO388" s="64"/>
      <c r="AP388" s="64"/>
      <c r="AQ388" s="64"/>
      <c r="AR388" s="64"/>
      <c r="AS388" s="64"/>
      <c r="AT388" s="64"/>
      <c r="AU388" s="64"/>
      <c r="AV388" s="64"/>
      <c r="AW388" s="64"/>
      <c r="AX388" s="64"/>
      <c r="AY388" s="64"/>
      <c r="AZ388" s="64"/>
      <c r="BA388" s="64"/>
      <c r="BB388" s="64"/>
      <c r="BC388" s="64"/>
      <c r="BD388" s="64"/>
      <c r="BE388" s="64"/>
      <c r="BF388" s="64"/>
      <c r="BG388" s="64"/>
      <c r="BH388" s="64"/>
      <c r="BI388" s="64"/>
      <c r="BJ388" s="64"/>
      <c r="BK388" s="64"/>
      <c r="BL388" s="64"/>
      <c r="BM388" s="64"/>
      <c r="BN388" s="64"/>
      <c r="BO388" s="64"/>
      <c r="BP388" s="64"/>
      <c r="BQ388" s="64"/>
      <c r="BR388" s="64"/>
      <c r="BS388" s="64"/>
      <c r="BT388" s="64"/>
      <c r="BU388" s="64"/>
      <c r="BV388" s="64"/>
      <c r="BW388" s="64"/>
      <c r="BX388" s="64"/>
      <c r="BY388" s="64"/>
      <c r="BZ388" s="64"/>
      <c r="CA388" s="64"/>
      <c r="CB388" s="64"/>
      <c r="CC388" s="64"/>
      <c r="CD388" s="64"/>
      <c r="CE388" s="64"/>
      <c r="CF388" s="64"/>
      <c r="CG388" s="64"/>
      <c r="CH388" s="64"/>
      <c r="CI388" s="65"/>
    </row>
    <row r="389" spans="2:87" s="66" customFormat="1" ht="46.5" customHeight="1" x14ac:dyDescent="0.25">
      <c r="B389" s="69" t="s">
        <v>268</v>
      </c>
      <c r="C389" s="161" t="s">
        <v>745</v>
      </c>
      <c r="D389" s="52"/>
      <c r="E389" s="52">
        <v>1</v>
      </c>
      <c r="F389" s="52"/>
      <c r="G389" s="52"/>
      <c r="H389" s="161"/>
      <c r="I389" s="142" t="s">
        <v>746</v>
      </c>
      <c r="J389" s="60">
        <v>4800</v>
      </c>
      <c r="K389" s="60">
        <v>4800</v>
      </c>
      <c r="L389" s="71"/>
      <c r="M389" s="71"/>
      <c r="N389" s="71"/>
      <c r="O389" s="71"/>
      <c r="P389" s="71"/>
      <c r="Q389" s="71">
        <v>1900</v>
      </c>
      <c r="R389" s="71">
        <v>1900</v>
      </c>
      <c r="S389" s="71"/>
      <c r="T389" s="71"/>
      <c r="U389" s="71">
        <v>1900</v>
      </c>
      <c r="V389" s="71">
        <v>1900</v>
      </c>
      <c r="W389" s="63">
        <f t="shared" si="105"/>
        <v>1900</v>
      </c>
      <c r="X389" s="63">
        <f t="shared" si="106"/>
        <v>1900</v>
      </c>
      <c r="Y389" s="60">
        <v>4800</v>
      </c>
      <c r="Z389" s="63">
        <f t="shared" si="107"/>
        <v>1900</v>
      </c>
      <c r="AA389" s="63">
        <f t="shared" si="108"/>
        <v>2756</v>
      </c>
      <c r="AB389" s="63">
        <v>2756</v>
      </c>
      <c r="AC389" s="63">
        <v>2756</v>
      </c>
      <c r="AD389" s="63"/>
      <c r="AE389" s="63"/>
      <c r="AF389" s="63"/>
      <c r="AH389" s="102"/>
      <c r="AI389" s="64"/>
      <c r="AJ389" s="64"/>
      <c r="AK389" s="64"/>
      <c r="AL389" s="64"/>
      <c r="AM389" s="64"/>
      <c r="AN389" s="64"/>
      <c r="AO389" s="64"/>
      <c r="AP389" s="64"/>
      <c r="AQ389" s="64"/>
      <c r="AR389" s="64"/>
      <c r="AS389" s="64"/>
      <c r="AT389" s="64"/>
      <c r="AU389" s="64"/>
      <c r="AV389" s="64"/>
      <c r="AW389" s="64"/>
      <c r="AX389" s="64"/>
      <c r="AY389" s="64"/>
      <c r="AZ389" s="64"/>
      <c r="BA389" s="64"/>
      <c r="BB389" s="64"/>
      <c r="BC389" s="64"/>
      <c r="BD389" s="64"/>
      <c r="BE389" s="64"/>
      <c r="BF389" s="64"/>
      <c r="BG389" s="64"/>
      <c r="BH389" s="64"/>
      <c r="BI389" s="64"/>
      <c r="BJ389" s="64"/>
      <c r="BK389" s="64"/>
      <c r="BL389" s="64"/>
      <c r="BM389" s="64"/>
      <c r="BN389" s="64"/>
      <c r="BO389" s="64"/>
      <c r="BP389" s="64"/>
      <c r="BQ389" s="64"/>
      <c r="BR389" s="64"/>
      <c r="BS389" s="64"/>
      <c r="BT389" s="64"/>
      <c r="BU389" s="64"/>
      <c r="BV389" s="64"/>
      <c r="BW389" s="64"/>
      <c r="BX389" s="64"/>
      <c r="BY389" s="64"/>
      <c r="BZ389" s="64"/>
      <c r="CA389" s="64"/>
      <c r="CB389" s="64"/>
      <c r="CC389" s="64"/>
      <c r="CD389" s="64"/>
      <c r="CE389" s="64"/>
      <c r="CF389" s="64"/>
      <c r="CG389" s="64"/>
      <c r="CH389" s="64"/>
      <c r="CI389" s="65"/>
    </row>
    <row r="390" spans="2:87" s="66" customFormat="1" ht="46.5" customHeight="1" x14ac:dyDescent="0.25">
      <c r="B390" s="69" t="s">
        <v>270</v>
      </c>
      <c r="C390" s="161" t="s">
        <v>747</v>
      </c>
      <c r="D390" s="52"/>
      <c r="E390" s="52">
        <v>1</v>
      </c>
      <c r="F390" s="52"/>
      <c r="G390" s="52"/>
      <c r="H390" s="161"/>
      <c r="I390" s="142" t="s">
        <v>748</v>
      </c>
      <c r="J390" s="60">
        <v>4995</v>
      </c>
      <c r="K390" s="60">
        <v>4995</v>
      </c>
      <c r="L390" s="71"/>
      <c r="M390" s="71"/>
      <c r="N390" s="71"/>
      <c r="O390" s="71"/>
      <c r="P390" s="71"/>
      <c r="Q390" s="71">
        <v>1900</v>
      </c>
      <c r="R390" s="71">
        <v>1900</v>
      </c>
      <c r="S390" s="71"/>
      <c r="T390" s="71"/>
      <c r="U390" s="71">
        <v>1900</v>
      </c>
      <c r="V390" s="71">
        <v>1900</v>
      </c>
      <c r="W390" s="63">
        <f t="shared" si="105"/>
        <v>1900</v>
      </c>
      <c r="X390" s="63">
        <f t="shared" si="106"/>
        <v>1900</v>
      </c>
      <c r="Y390" s="60">
        <v>4995</v>
      </c>
      <c r="Z390" s="63">
        <f t="shared" si="107"/>
        <v>1900</v>
      </c>
      <c r="AA390" s="63">
        <f t="shared" si="108"/>
        <v>2945.15</v>
      </c>
      <c r="AB390" s="63">
        <v>2945.15</v>
      </c>
      <c r="AC390" s="63">
        <v>2945.15</v>
      </c>
      <c r="AD390" s="63"/>
      <c r="AE390" s="63"/>
      <c r="AF390" s="63"/>
      <c r="AH390" s="102"/>
      <c r="AI390" s="64"/>
      <c r="AJ390" s="64"/>
      <c r="AK390" s="64"/>
      <c r="AL390" s="64"/>
      <c r="AM390" s="64"/>
      <c r="AN390" s="64"/>
      <c r="AO390" s="64"/>
      <c r="AP390" s="64"/>
      <c r="AQ390" s="64"/>
      <c r="AR390" s="64"/>
      <c r="AS390" s="64"/>
      <c r="AT390" s="64"/>
      <c r="AU390" s="64"/>
      <c r="AV390" s="64"/>
      <c r="AW390" s="64"/>
      <c r="AX390" s="64"/>
      <c r="AY390" s="64"/>
      <c r="AZ390" s="64"/>
      <c r="BA390" s="64"/>
      <c r="BB390" s="64"/>
      <c r="BC390" s="64"/>
      <c r="BD390" s="64"/>
      <c r="BE390" s="64"/>
      <c r="BF390" s="64"/>
      <c r="BG390" s="64"/>
      <c r="BH390" s="64"/>
      <c r="BI390" s="64"/>
      <c r="BJ390" s="64"/>
      <c r="BK390" s="64"/>
      <c r="BL390" s="64"/>
      <c r="BM390" s="64"/>
      <c r="BN390" s="64"/>
      <c r="BO390" s="64"/>
      <c r="BP390" s="64"/>
      <c r="BQ390" s="64"/>
      <c r="BR390" s="64"/>
      <c r="BS390" s="64"/>
      <c r="BT390" s="64"/>
      <c r="BU390" s="64"/>
      <c r="BV390" s="64"/>
      <c r="BW390" s="64"/>
      <c r="BX390" s="64"/>
      <c r="BY390" s="64"/>
      <c r="BZ390" s="64"/>
      <c r="CA390" s="64"/>
      <c r="CB390" s="64"/>
      <c r="CC390" s="64"/>
      <c r="CD390" s="64"/>
      <c r="CE390" s="64"/>
      <c r="CF390" s="64"/>
      <c r="CG390" s="64"/>
      <c r="CH390" s="64"/>
      <c r="CI390" s="65"/>
    </row>
    <row r="391" spans="2:87" s="66" customFormat="1" ht="46.5" customHeight="1" x14ac:dyDescent="0.25">
      <c r="B391" s="69" t="s">
        <v>272</v>
      </c>
      <c r="C391" s="161" t="s">
        <v>749</v>
      </c>
      <c r="D391" s="52"/>
      <c r="E391" s="52">
        <v>1</v>
      </c>
      <c r="F391" s="52"/>
      <c r="G391" s="52"/>
      <c r="H391" s="161"/>
      <c r="I391" s="52" t="s">
        <v>750</v>
      </c>
      <c r="J391" s="60">
        <v>4100</v>
      </c>
      <c r="K391" s="60">
        <v>4100</v>
      </c>
      <c r="L391" s="71"/>
      <c r="M391" s="71"/>
      <c r="N391" s="71"/>
      <c r="O391" s="71"/>
      <c r="P391" s="71"/>
      <c r="Q391" s="71">
        <v>1600</v>
      </c>
      <c r="R391" s="71">
        <v>1600</v>
      </c>
      <c r="S391" s="71"/>
      <c r="T391" s="71"/>
      <c r="U391" s="71">
        <v>1600</v>
      </c>
      <c r="V391" s="71">
        <v>1600</v>
      </c>
      <c r="W391" s="63">
        <f t="shared" si="105"/>
        <v>1600</v>
      </c>
      <c r="X391" s="63">
        <f t="shared" si="106"/>
        <v>1600</v>
      </c>
      <c r="Y391" s="60">
        <v>4100</v>
      </c>
      <c r="Z391" s="63">
        <f t="shared" si="107"/>
        <v>1600</v>
      </c>
      <c r="AA391" s="63">
        <f t="shared" si="108"/>
        <v>2377</v>
      </c>
      <c r="AB391" s="63">
        <v>2377</v>
      </c>
      <c r="AC391" s="63">
        <v>2377</v>
      </c>
      <c r="AD391" s="63"/>
      <c r="AE391" s="63"/>
      <c r="AF391" s="63"/>
      <c r="AH391" s="102"/>
      <c r="AI391" s="64"/>
      <c r="AJ391" s="64"/>
      <c r="AK391" s="64"/>
      <c r="AL391" s="64"/>
      <c r="AM391" s="64"/>
      <c r="AN391" s="64"/>
      <c r="AO391" s="64"/>
      <c r="AP391" s="64"/>
      <c r="AQ391" s="64"/>
      <c r="AR391" s="64"/>
      <c r="AS391" s="64"/>
      <c r="AT391" s="64"/>
      <c r="AU391" s="64"/>
      <c r="AV391" s="64"/>
      <c r="AW391" s="64"/>
      <c r="AX391" s="64"/>
      <c r="AY391" s="64"/>
      <c r="AZ391" s="64"/>
      <c r="BA391" s="64"/>
      <c r="BB391" s="64"/>
      <c r="BC391" s="64"/>
      <c r="BD391" s="64"/>
      <c r="BE391" s="64"/>
      <c r="BF391" s="64"/>
      <c r="BG391" s="64"/>
      <c r="BH391" s="64"/>
      <c r="BI391" s="64"/>
      <c r="BJ391" s="64"/>
      <c r="BK391" s="64"/>
      <c r="BL391" s="64"/>
      <c r="BM391" s="64"/>
      <c r="BN391" s="64"/>
      <c r="BO391" s="64"/>
      <c r="BP391" s="64"/>
      <c r="BQ391" s="64"/>
      <c r="BR391" s="64"/>
      <c r="BS391" s="64"/>
      <c r="BT391" s="64"/>
      <c r="BU391" s="64"/>
      <c r="BV391" s="64"/>
      <c r="BW391" s="64"/>
      <c r="BX391" s="64"/>
      <c r="BY391" s="64"/>
      <c r="BZ391" s="64"/>
      <c r="CA391" s="64"/>
      <c r="CB391" s="64"/>
      <c r="CC391" s="64"/>
      <c r="CD391" s="64"/>
      <c r="CE391" s="64"/>
      <c r="CF391" s="64"/>
      <c r="CG391" s="64"/>
      <c r="CH391" s="64"/>
      <c r="CI391" s="65"/>
    </row>
    <row r="392" spans="2:87" s="66" customFormat="1" ht="46.5" customHeight="1" x14ac:dyDescent="0.25">
      <c r="B392" s="69" t="s">
        <v>274</v>
      </c>
      <c r="C392" s="161" t="s">
        <v>751</v>
      </c>
      <c r="D392" s="52"/>
      <c r="E392" s="52">
        <v>1</v>
      </c>
      <c r="F392" s="52"/>
      <c r="G392" s="52"/>
      <c r="H392" s="161"/>
      <c r="I392" s="142" t="s">
        <v>752</v>
      </c>
      <c r="J392" s="60">
        <v>3300</v>
      </c>
      <c r="K392" s="60">
        <v>3300</v>
      </c>
      <c r="L392" s="71"/>
      <c r="M392" s="71"/>
      <c r="N392" s="71"/>
      <c r="O392" s="71"/>
      <c r="P392" s="71"/>
      <c r="Q392" s="71">
        <v>1300</v>
      </c>
      <c r="R392" s="71">
        <v>1300</v>
      </c>
      <c r="S392" s="71"/>
      <c r="T392" s="71"/>
      <c r="U392" s="71">
        <v>1300</v>
      </c>
      <c r="V392" s="71">
        <v>1300</v>
      </c>
      <c r="W392" s="63">
        <f t="shared" si="105"/>
        <v>1300</v>
      </c>
      <c r="X392" s="63">
        <f t="shared" si="106"/>
        <v>1300</v>
      </c>
      <c r="Y392" s="60">
        <v>3300</v>
      </c>
      <c r="Z392" s="63">
        <f t="shared" si="107"/>
        <v>1300</v>
      </c>
      <c r="AA392" s="63">
        <f t="shared" si="108"/>
        <v>1901</v>
      </c>
      <c r="AB392" s="63">
        <v>1901</v>
      </c>
      <c r="AC392" s="63">
        <v>1901</v>
      </c>
      <c r="AD392" s="63"/>
      <c r="AE392" s="63"/>
      <c r="AF392" s="63"/>
      <c r="AH392" s="102"/>
      <c r="AI392" s="64"/>
      <c r="AJ392" s="64"/>
      <c r="AK392" s="64"/>
      <c r="AL392" s="64"/>
      <c r="AM392" s="64"/>
      <c r="AN392" s="64"/>
      <c r="AO392" s="64"/>
      <c r="AP392" s="64"/>
      <c r="AQ392" s="64"/>
      <c r="AR392" s="64"/>
      <c r="AS392" s="64"/>
      <c r="AT392" s="64"/>
      <c r="AU392" s="64"/>
      <c r="AV392" s="64"/>
      <c r="AW392" s="64"/>
      <c r="AX392" s="64"/>
      <c r="AY392" s="64"/>
      <c r="AZ392" s="64"/>
      <c r="BA392" s="64"/>
      <c r="BB392" s="64"/>
      <c r="BC392" s="64"/>
      <c r="BD392" s="64"/>
      <c r="BE392" s="64"/>
      <c r="BF392" s="64"/>
      <c r="BG392" s="64"/>
      <c r="BH392" s="64"/>
      <c r="BI392" s="64"/>
      <c r="BJ392" s="64"/>
      <c r="BK392" s="64"/>
      <c r="BL392" s="64"/>
      <c r="BM392" s="64"/>
      <c r="BN392" s="64"/>
      <c r="BO392" s="64"/>
      <c r="BP392" s="64"/>
      <c r="BQ392" s="64"/>
      <c r="BR392" s="64"/>
      <c r="BS392" s="64"/>
      <c r="BT392" s="64"/>
      <c r="BU392" s="64"/>
      <c r="BV392" s="64"/>
      <c r="BW392" s="64"/>
      <c r="BX392" s="64"/>
      <c r="BY392" s="64"/>
      <c r="BZ392" s="64"/>
      <c r="CA392" s="64"/>
      <c r="CB392" s="64"/>
      <c r="CC392" s="64"/>
      <c r="CD392" s="64"/>
      <c r="CE392" s="64"/>
      <c r="CF392" s="64"/>
      <c r="CG392" s="64"/>
      <c r="CH392" s="64"/>
      <c r="CI392" s="65"/>
    </row>
    <row r="393" spans="2:87" s="66" customFormat="1" ht="46.5" customHeight="1" x14ac:dyDescent="0.25">
      <c r="B393" s="69" t="s">
        <v>276</v>
      </c>
      <c r="C393" s="161" t="s">
        <v>753</v>
      </c>
      <c r="D393" s="52"/>
      <c r="E393" s="52">
        <v>1</v>
      </c>
      <c r="F393" s="52"/>
      <c r="G393" s="52"/>
      <c r="H393" s="161"/>
      <c r="I393" s="161" t="s">
        <v>754</v>
      </c>
      <c r="J393" s="60">
        <v>4500</v>
      </c>
      <c r="K393" s="60">
        <v>4500</v>
      </c>
      <c r="L393" s="71"/>
      <c r="M393" s="71"/>
      <c r="N393" s="71"/>
      <c r="O393" s="71"/>
      <c r="P393" s="71"/>
      <c r="Q393" s="71">
        <v>1800</v>
      </c>
      <c r="R393" s="71">
        <v>1800</v>
      </c>
      <c r="S393" s="71"/>
      <c r="T393" s="71"/>
      <c r="U393" s="71">
        <v>1800</v>
      </c>
      <c r="V393" s="71">
        <v>1800</v>
      </c>
      <c r="W393" s="63">
        <f t="shared" si="105"/>
        <v>1800</v>
      </c>
      <c r="X393" s="63">
        <f t="shared" si="106"/>
        <v>1800</v>
      </c>
      <c r="Y393" s="60">
        <v>4500</v>
      </c>
      <c r="Z393" s="63">
        <f t="shared" si="107"/>
        <v>1800</v>
      </c>
      <c r="AA393" s="63">
        <f t="shared" si="108"/>
        <v>2565</v>
      </c>
      <c r="AB393" s="63">
        <v>2565</v>
      </c>
      <c r="AC393" s="63">
        <v>2565</v>
      </c>
      <c r="AD393" s="63"/>
      <c r="AE393" s="63"/>
      <c r="AF393" s="63"/>
      <c r="AH393" s="102"/>
      <c r="AI393" s="64"/>
      <c r="AJ393" s="64"/>
      <c r="AK393" s="64"/>
      <c r="AL393" s="64"/>
      <c r="AM393" s="64"/>
      <c r="AN393" s="64"/>
      <c r="AO393" s="64"/>
      <c r="AP393" s="64"/>
      <c r="AQ393" s="64"/>
      <c r="AR393" s="64"/>
      <c r="AS393" s="64"/>
      <c r="AT393" s="64"/>
      <c r="AU393" s="64"/>
      <c r="AV393" s="64"/>
      <c r="AW393" s="64"/>
      <c r="AX393" s="64"/>
      <c r="AY393" s="64"/>
      <c r="AZ393" s="64"/>
      <c r="BA393" s="64"/>
      <c r="BB393" s="64"/>
      <c r="BC393" s="64"/>
      <c r="BD393" s="64"/>
      <c r="BE393" s="64"/>
      <c r="BF393" s="64"/>
      <c r="BG393" s="64"/>
      <c r="BH393" s="64"/>
      <c r="BI393" s="64"/>
      <c r="BJ393" s="64"/>
      <c r="BK393" s="64"/>
      <c r="BL393" s="64"/>
      <c r="BM393" s="64"/>
      <c r="BN393" s="64"/>
      <c r="BO393" s="64"/>
      <c r="BP393" s="64"/>
      <c r="BQ393" s="64"/>
      <c r="BR393" s="64"/>
      <c r="BS393" s="64"/>
      <c r="BT393" s="64"/>
      <c r="BU393" s="64"/>
      <c r="BV393" s="64"/>
      <c r="BW393" s="64"/>
      <c r="BX393" s="64"/>
      <c r="BY393" s="64"/>
      <c r="BZ393" s="64"/>
      <c r="CA393" s="64"/>
      <c r="CB393" s="64"/>
      <c r="CC393" s="64"/>
      <c r="CD393" s="64"/>
      <c r="CE393" s="64"/>
      <c r="CF393" s="64"/>
      <c r="CG393" s="64"/>
      <c r="CH393" s="64"/>
      <c r="CI393" s="65"/>
    </row>
    <row r="394" spans="2:87" s="66" customFormat="1" ht="46.5" customHeight="1" x14ac:dyDescent="0.25">
      <c r="B394" s="69" t="s">
        <v>278</v>
      </c>
      <c r="C394" s="161" t="s">
        <v>755</v>
      </c>
      <c r="D394" s="52"/>
      <c r="E394" s="52">
        <v>1</v>
      </c>
      <c r="F394" s="52"/>
      <c r="G394" s="52"/>
      <c r="H394" s="161"/>
      <c r="I394" s="161" t="s">
        <v>756</v>
      </c>
      <c r="J394" s="60">
        <v>4800</v>
      </c>
      <c r="K394" s="60">
        <v>4800</v>
      </c>
      <c r="L394" s="71"/>
      <c r="M394" s="71"/>
      <c r="N394" s="71"/>
      <c r="O394" s="71"/>
      <c r="P394" s="71"/>
      <c r="Q394" s="71">
        <v>1900</v>
      </c>
      <c r="R394" s="71">
        <v>1900</v>
      </c>
      <c r="S394" s="71"/>
      <c r="T394" s="71"/>
      <c r="U394" s="71">
        <v>1900</v>
      </c>
      <c r="V394" s="71">
        <v>1900</v>
      </c>
      <c r="W394" s="63">
        <f t="shared" si="105"/>
        <v>1900</v>
      </c>
      <c r="X394" s="63">
        <f t="shared" si="106"/>
        <v>1900</v>
      </c>
      <c r="Y394" s="60">
        <v>4800</v>
      </c>
      <c r="Z394" s="63">
        <f t="shared" si="107"/>
        <v>1900</v>
      </c>
      <c r="AA394" s="63">
        <f t="shared" si="108"/>
        <v>2756</v>
      </c>
      <c r="AB394" s="63">
        <v>2756</v>
      </c>
      <c r="AC394" s="63">
        <v>2756</v>
      </c>
      <c r="AD394" s="63"/>
      <c r="AE394" s="63"/>
      <c r="AF394" s="63"/>
      <c r="AH394" s="102"/>
      <c r="AI394" s="64"/>
      <c r="AJ394" s="64"/>
      <c r="AK394" s="64"/>
      <c r="AL394" s="64"/>
      <c r="AM394" s="64"/>
      <c r="AN394" s="64"/>
      <c r="AO394" s="64"/>
      <c r="AP394" s="64"/>
      <c r="AQ394" s="64"/>
      <c r="AR394" s="64"/>
      <c r="AS394" s="64"/>
      <c r="AT394" s="64"/>
      <c r="AU394" s="64"/>
      <c r="AV394" s="64"/>
      <c r="AW394" s="64"/>
      <c r="AX394" s="64"/>
      <c r="AY394" s="64"/>
      <c r="AZ394" s="64"/>
      <c r="BA394" s="64"/>
      <c r="BB394" s="64"/>
      <c r="BC394" s="64"/>
      <c r="BD394" s="64"/>
      <c r="BE394" s="64"/>
      <c r="BF394" s="64"/>
      <c r="BG394" s="64"/>
      <c r="BH394" s="64"/>
      <c r="BI394" s="64"/>
      <c r="BJ394" s="64"/>
      <c r="BK394" s="64"/>
      <c r="BL394" s="64"/>
      <c r="BM394" s="64"/>
      <c r="BN394" s="64"/>
      <c r="BO394" s="64"/>
      <c r="BP394" s="64"/>
      <c r="BQ394" s="64"/>
      <c r="BR394" s="64"/>
      <c r="BS394" s="64"/>
      <c r="BT394" s="64"/>
      <c r="BU394" s="64"/>
      <c r="BV394" s="64"/>
      <c r="BW394" s="64"/>
      <c r="BX394" s="64"/>
      <c r="BY394" s="64"/>
      <c r="BZ394" s="64"/>
      <c r="CA394" s="64"/>
      <c r="CB394" s="64"/>
      <c r="CC394" s="64"/>
      <c r="CD394" s="64"/>
      <c r="CE394" s="64"/>
      <c r="CF394" s="64"/>
      <c r="CG394" s="64"/>
      <c r="CH394" s="64"/>
      <c r="CI394" s="65"/>
    </row>
    <row r="395" spans="2:87" s="66" customFormat="1" ht="37.5" customHeight="1" x14ac:dyDescent="0.25">
      <c r="B395" s="69" t="s">
        <v>194</v>
      </c>
      <c r="C395" s="161" t="s">
        <v>757</v>
      </c>
      <c r="D395" s="52"/>
      <c r="E395" s="52"/>
      <c r="F395" s="52">
        <v>1</v>
      </c>
      <c r="G395" s="52">
        <v>1</v>
      </c>
      <c r="H395" s="161"/>
      <c r="I395" s="142" t="s">
        <v>1022</v>
      </c>
      <c r="J395" s="60">
        <v>2825</v>
      </c>
      <c r="K395" s="60">
        <v>2825</v>
      </c>
      <c r="L395" s="71"/>
      <c r="M395" s="71"/>
      <c r="N395" s="71"/>
      <c r="O395" s="71"/>
      <c r="P395" s="71"/>
      <c r="Q395" s="71"/>
      <c r="R395" s="71"/>
      <c r="S395" s="71"/>
      <c r="T395" s="71"/>
      <c r="U395" s="71"/>
      <c r="V395" s="71"/>
      <c r="W395" s="63">
        <f t="shared" si="105"/>
        <v>0</v>
      </c>
      <c r="X395" s="63">
        <f t="shared" ref="X395:X408" si="109">Z395</f>
        <v>0</v>
      </c>
      <c r="Y395" s="60">
        <v>2825</v>
      </c>
      <c r="Z395" s="63">
        <f t="shared" ref="Z395:Z408" si="110">L395+R395</f>
        <v>0</v>
      </c>
      <c r="AA395" s="326">
        <v>2780</v>
      </c>
      <c r="AB395" s="63">
        <f>AC395+AD395</f>
        <v>1708</v>
      </c>
      <c r="AC395" s="63">
        <v>1708</v>
      </c>
      <c r="AD395" s="63"/>
      <c r="AE395" s="63"/>
      <c r="AF395" s="63"/>
      <c r="AH395" s="102"/>
      <c r="AI395" s="116"/>
      <c r="AJ395" s="64"/>
      <c r="AK395" s="64"/>
      <c r="AL395" s="64"/>
      <c r="AM395" s="64"/>
      <c r="AN395" s="64"/>
      <c r="AO395" s="64"/>
      <c r="AP395" s="64"/>
      <c r="AQ395" s="64"/>
      <c r="AR395" s="64"/>
      <c r="AS395" s="64"/>
      <c r="AT395" s="64"/>
      <c r="AU395" s="64"/>
      <c r="AV395" s="64"/>
      <c r="AW395" s="64"/>
      <c r="AX395" s="64"/>
      <c r="AY395" s="64"/>
      <c r="AZ395" s="64"/>
      <c r="BA395" s="64"/>
      <c r="BB395" s="64"/>
      <c r="BC395" s="64"/>
      <c r="BD395" s="64"/>
      <c r="BE395" s="64"/>
      <c r="BF395" s="64"/>
      <c r="BG395" s="64"/>
      <c r="BH395" s="64"/>
      <c r="BI395" s="64"/>
      <c r="BJ395" s="64"/>
      <c r="BK395" s="64"/>
      <c r="BL395" s="64"/>
      <c r="BM395" s="64"/>
      <c r="BN395" s="64"/>
      <c r="BO395" s="64"/>
      <c r="BP395" s="64"/>
      <c r="BQ395" s="64"/>
      <c r="BR395" s="64"/>
      <c r="BS395" s="64"/>
      <c r="BT395" s="64"/>
      <c r="BU395" s="64"/>
      <c r="BV395" s="64"/>
      <c r="BW395" s="64"/>
      <c r="BX395" s="64"/>
      <c r="BY395" s="64"/>
      <c r="BZ395" s="64"/>
      <c r="CA395" s="64"/>
      <c r="CB395" s="64"/>
      <c r="CC395" s="64"/>
      <c r="CD395" s="64"/>
      <c r="CE395" s="64"/>
      <c r="CF395" s="64"/>
      <c r="CG395" s="64"/>
      <c r="CH395" s="64"/>
      <c r="CI395" s="65"/>
    </row>
    <row r="396" spans="2:87" s="66" customFormat="1" ht="37.5" customHeight="1" x14ac:dyDescent="0.25">
      <c r="B396" s="69" t="s">
        <v>184</v>
      </c>
      <c r="C396" s="161" t="s">
        <v>759</v>
      </c>
      <c r="D396" s="52"/>
      <c r="E396" s="52"/>
      <c r="F396" s="52">
        <v>1</v>
      </c>
      <c r="G396" s="52">
        <v>1</v>
      </c>
      <c r="H396" s="161"/>
      <c r="I396" s="142" t="s">
        <v>1023</v>
      </c>
      <c r="J396" s="60">
        <f>K396</f>
        <v>3500</v>
      </c>
      <c r="K396" s="60">
        <v>3500</v>
      </c>
      <c r="L396" s="71"/>
      <c r="M396" s="71"/>
      <c r="N396" s="71"/>
      <c r="O396" s="71"/>
      <c r="P396" s="71"/>
      <c r="Q396" s="71"/>
      <c r="R396" s="71"/>
      <c r="S396" s="71"/>
      <c r="T396" s="71"/>
      <c r="U396" s="71"/>
      <c r="V396" s="71"/>
      <c r="W396" s="63">
        <f t="shared" si="105"/>
        <v>0</v>
      </c>
      <c r="X396" s="63">
        <f t="shared" si="109"/>
        <v>0</v>
      </c>
      <c r="Y396" s="60">
        <v>3500</v>
      </c>
      <c r="Z396" s="63">
        <f t="shared" si="110"/>
        <v>0</v>
      </c>
      <c r="AA396" s="326">
        <v>2000</v>
      </c>
      <c r="AB396" s="63">
        <f t="shared" ref="AB396:AB408" si="111">AC396+AD396</f>
        <v>1100</v>
      </c>
      <c r="AC396" s="63">
        <v>1100</v>
      </c>
      <c r="AD396" s="63"/>
      <c r="AE396" s="63"/>
      <c r="AF396" s="63"/>
      <c r="AH396" s="102"/>
      <c r="AI396" s="64"/>
      <c r="AJ396" s="64"/>
      <c r="AK396" s="64"/>
      <c r="AL396" s="64"/>
      <c r="AM396" s="64"/>
      <c r="AN396" s="64"/>
      <c r="AO396" s="64"/>
      <c r="AP396" s="64"/>
      <c r="AQ396" s="64"/>
      <c r="AR396" s="64"/>
      <c r="AS396" s="64"/>
      <c r="AT396" s="64"/>
      <c r="AU396" s="64"/>
      <c r="AV396" s="64"/>
      <c r="AW396" s="64"/>
      <c r="AX396" s="64"/>
      <c r="AY396" s="64"/>
      <c r="AZ396" s="64"/>
      <c r="BA396" s="64"/>
      <c r="BB396" s="64"/>
      <c r="BC396" s="64"/>
      <c r="BD396" s="64"/>
      <c r="BE396" s="64"/>
      <c r="BF396" s="64"/>
      <c r="BG396" s="64"/>
      <c r="BH396" s="64"/>
      <c r="BI396" s="64"/>
      <c r="BJ396" s="64"/>
      <c r="BK396" s="64"/>
      <c r="BL396" s="64"/>
      <c r="BM396" s="64"/>
      <c r="BN396" s="64"/>
      <c r="BO396" s="64"/>
      <c r="BP396" s="64"/>
      <c r="BQ396" s="64"/>
      <c r="BR396" s="64"/>
      <c r="BS396" s="64"/>
      <c r="BT396" s="64"/>
      <c r="BU396" s="64"/>
      <c r="BV396" s="64"/>
      <c r="BW396" s="64"/>
      <c r="BX396" s="64"/>
      <c r="BY396" s="64"/>
      <c r="BZ396" s="64"/>
      <c r="CA396" s="64"/>
      <c r="CB396" s="64"/>
      <c r="CC396" s="64"/>
      <c r="CD396" s="64"/>
      <c r="CE396" s="64"/>
      <c r="CF396" s="64"/>
      <c r="CG396" s="64"/>
      <c r="CH396" s="64"/>
      <c r="CI396" s="65"/>
    </row>
    <row r="397" spans="2:87" s="66" customFormat="1" ht="47.25" customHeight="1" x14ac:dyDescent="0.25">
      <c r="B397" s="69" t="s">
        <v>226</v>
      </c>
      <c r="C397" s="161" t="s">
        <v>760</v>
      </c>
      <c r="D397" s="52"/>
      <c r="E397" s="52"/>
      <c r="F397" s="52">
        <v>1</v>
      </c>
      <c r="G397" s="52">
        <v>1</v>
      </c>
      <c r="H397" s="161"/>
      <c r="I397" s="142" t="s">
        <v>1024</v>
      </c>
      <c r="J397" s="60">
        <f t="shared" ref="J397:J408" si="112">K397</f>
        <v>4250</v>
      </c>
      <c r="K397" s="60">
        <v>4250</v>
      </c>
      <c r="L397" s="71"/>
      <c r="M397" s="71"/>
      <c r="N397" s="71"/>
      <c r="O397" s="71"/>
      <c r="P397" s="71"/>
      <c r="Q397" s="71"/>
      <c r="R397" s="71"/>
      <c r="S397" s="71"/>
      <c r="T397" s="71"/>
      <c r="U397" s="71"/>
      <c r="V397" s="71"/>
      <c r="W397" s="63">
        <f t="shared" si="105"/>
        <v>0</v>
      </c>
      <c r="X397" s="63">
        <f t="shared" si="109"/>
        <v>0</v>
      </c>
      <c r="Y397" s="60">
        <v>4250</v>
      </c>
      <c r="Z397" s="63">
        <f t="shared" si="110"/>
        <v>0</v>
      </c>
      <c r="AA397" s="326">
        <v>2500</v>
      </c>
      <c r="AB397" s="63">
        <f t="shared" si="111"/>
        <v>1300</v>
      </c>
      <c r="AC397" s="63">
        <v>1300</v>
      </c>
      <c r="AD397" s="63"/>
      <c r="AE397" s="63"/>
      <c r="AF397" s="63"/>
      <c r="AH397" s="102"/>
      <c r="AI397" s="64"/>
      <c r="AJ397" s="64"/>
      <c r="AK397" s="64"/>
      <c r="AL397" s="64"/>
      <c r="AM397" s="64"/>
      <c r="AN397" s="64"/>
      <c r="AO397" s="64"/>
      <c r="AP397" s="64"/>
      <c r="AQ397" s="64"/>
      <c r="AR397" s="64"/>
      <c r="AS397" s="64"/>
      <c r="AT397" s="64"/>
      <c r="AU397" s="64"/>
      <c r="AV397" s="64"/>
      <c r="AW397" s="64"/>
      <c r="AX397" s="64"/>
      <c r="AY397" s="64"/>
      <c r="AZ397" s="64"/>
      <c r="BA397" s="64"/>
      <c r="BB397" s="64"/>
      <c r="BC397" s="64"/>
      <c r="BD397" s="64"/>
      <c r="BE397" s="64"/>
      <c r="BF397" s="64"/>
      <c r="BG397" s="64"/>
      <c r="BH397" s="64"/>
      <c r="BI397" s="64"/>
      <c r="BJ397" s="64"/>
      <c r="BK397" s="64"/>
      <c r="BL397" s="64"/>
      <c r="BM397" s="64"/>
      <c r="BN397" s="64"/>
      <c r="BO397" s="64"/>
      <c r="BP397" s="64"/>
      <c r="BQ397" s="64"/>
      <c r="BR397" s="64"/>
      <c r="BS397" s="64"/>
      <c r="BT397" s="64"/>
      <c r="BU397" s="64"/>
      <c r="BV397" s="64"/>
      <c r="BW397" s="64"/>
      <c r="BX397" s="64"/>
      <c r="BY397" s="64"/>
      <c r="BZ397" s="64"/>
      <c r="CA397" s="64"/>
      <c r="CB397" s="64"/>
      <c r="CC397" s="64"/>
      <c r="CD397" s="64"/>
      <c r="CE397" s="64"/>
      <c r="CF397" s="64"/>
      <c r="CG397" s="64"/>
      <c r="CH397" s="64"/>
      <c r="CI397" s="65"/>
    </row>
    <row r="398" spans="2:87" s="66" customFormat="1" ht="37.5" customHeight="1" x14ac:dyDescent="0.25">
      <c r="B398" s="69" t="s">
        <v>229</v>
      </c>
      <c r="C398" s="161" t="s">
        <v>761</v>
      </c>
      <c r="D398" s="52"/>
      <c r="E398" s="52"/>
      <c r="F398" s="52">
        <v>1</v>
      </c>
      <c r="G398" s="52">
        <v>1</v>
      </c>
      <c r="H398" s="161"/>
      <c r="I398" s="142" t="s">
        <v>1025</v>
      </c>
      <c r="J398" s="60">
        <f t="shared" si="112"/>
        <v>3300</v>
      </c>
      <c r="K398" s="60">
        <v>3300</v>
      </c>
      <c r="L398" s="71"/>
      <c r="M398" s="71"/>
      <c r="N398" s="71"/>
      <c r="O398" s="71"/>
      <c r="P398" s="71"/>
      <c r="Q398" s="71"/>
      <c r="R398" s="71"/>
      <c r="S398" s="71"/>
      <c r="T398" s="71"/>
      <c r="U398" s="71"/>
      <c r="V398" s="71"/>
      <c r="W398" s="63">
        <f t="shared" si="105"/>
        <v>0</v>
      </c>
      <c r="X398" s="63">
        <f t="shared" si="109"/>
        <v>0</v>
      </c>
      <c r="Y398" s="60">
        <v>3300</v>
      </c>
      <c r="Z398" s="63">
        <f t="shared" si="110"/>
        <v>0</v>
      </c>
      <c r="AA398" s="326">
        <v>2500</v>
      </c>
      <c r="AB398" s="63">
        <f t="shared" si="111"/>
        <v>1000</v>
      </c>
      <c r="AC398" s="63">
        <v>1000</v>
      </c>
      <c r="AD398" s="63"/>
      <c r="AE398" s="63"/>
      <c r="AF398" s="63"/>
      <c r="AH398" s="102"/>
      <c r="AI398" s="64"/>
      <c r="AJ398" s="64"/>
      <c r="AK398" s="64"/>
      <c r="AL398" s="64"/>
      <c r="AM398" s="64"/>
      <c r="AN398" s="64"/>
      <c r="AO398" s="64"/>
      <c r="AP398" s="64"/>
      <c r="AQ398" s="64"/>
      <c r="AR398" s="64"/>
      <c r="AS398" s="64"/>
      <c r="AT398" s="64"/>
      <c r="AU398" s="64"/>
      <c r="AV398" s="64"/>
      <c r="AW398" s="64"/>
      <c r="AX398" s="64"/>
      <c r="AY398" s="64"/>
      <c r="AZ398" s="64"/>
      <c r="BA398" s="64"/>
      <c r="BB398" s="64"/>
      <c r="BC398" s="64"/>
      <c r="BD398" s="64"/>
      <c r="BE398" s="64"/>
      <c r="BF398" s="64"/>
      <c r="BG398" s="64"/>
      <c r="BH398" s="64"/>
      <c r="BI398" s="64"/>
      <c r="BJ398" s="64"/>
      <c r="BK398" s="64"/>
      <c r="BL398" s="64"/>
      <c r="BM398" s="64"/>
      <c r="BN398" s="64"/>
      <c r="BO398" s="64"/>
      <c r="BP398" s="64"/>
      <c r="BQ398" s="64"/>
      <c r="BR398" s="64"/>
      <c r="BS398" s="64"/>
      <c r="BT398" s="64"/>
      <c r="BU398" s="64"/>
      <c r="BV398" s="64"/>
      <c r="BW398" s="64"/>
      <c r="BX398" s="64"/>
      <c r="BY398" s="64"/>
      <c r="BZ398" s="64"/>
      <c r="CA398" s="64"/>
      <c r="CB398" s="64"/>
      <c r="CC398" s="64"/>
      <c r="CD398" s="64"/>
      <c r="CE398" s="64"/>
      <c r="CF398" s="64"/>
      <c r="CG398" s="64"/>
      <c r="CH398" s="64"/>
      <c r="CI398" s="65"/>
    </row>
    <row r="399" spans="2:87" s="66" customFormat="1" ht="47.25" customHeight="1" x14ac:dyDescent="0.25">
      <c r="B399" s="69" t="s">
        <v>232</v>
      </c>
      <c r="C399" s="161" t="s">
        <v>762</v>
      </c>
      <c r="D399" s="52"/>
      <c r="E399" s="52"/>
      <c r="F399" s="52">
        <v>1</v>
      </c>
      <c r="G399" s="52">
        <v>1</v>
      </c>
      <c r="H399" s="161"/>
      <c r="I399" s="207" t="s">
        <v>1026</v>
      </c>
      <c r="J399" s="60">
        <f t="shared" si="112"/>
        <v>3300</v>
      </c>
      <c r="K399" s="60">
        <v>3300</v>
      </c>
      <c r="L399" s="71"/>
      <c r="M399" s="71"/>
      <c r="N399" s="71"/>
      <c r="O399" s="71"/>
      <c r="P399" s="71"/>
      <c r="Q399" s="71"/>
      <c r="R399" s="71"/>
      <c r="S399" s="71"/>
      <c r="T399" s="71"/>
      <c r="U399" s="71"/>
      <c r="V399" s="71"/>
      <c r="W399" s="63">
        <f t="shared" si="105"/>
        <v>0</v>
      </c>
      <c r="X399" s="63">
        <f t="shared" si="109"/>
        <v>0</v>
      </c>
      <c r="Y399" s="60">
        <v>3300</v>
      </c>
      <c r="Z399" s="63">
        <f t="shared" si="110"/>
        <v>0</v>
      </c>
      <c r="AA399" s="326">
        <v>2500</v>
      </c>
      <c r="AB399" s="63">
        <f t="shared" si="111"/>
        <v>1000</v>
      </c>
      <c r="AC399" s="63">
        <v>1000</v>
      </c>
      <c r="AD399" s="63"/>
      <c r="AE399" s="63"/>
      <c r="AF399" s="63"/>
      <c r="AH399" s="102"/>
      <c r="AI399" s="64"/>
      <c r="AJ399" s="64"/>
      <c r="AK399" s="64"/>
      <c r="AL399" s="64"/>
      <c r="AM399" s="64"/>
      <c r="AN399" s="64"/>
      <c r="AO399" s="64"/>
      <c r="AP399" s="64"/>
      <c r="AQ399" s="64"/>
      <c r="AR399" s="64"/>
      <c r="AS399" s="64"/>
      <c r="AT399" s="64"/>
      <c r="AU399" s="64"/>
      <c r="AV399" s="64"/>
      <c r="AW399" s="64"/>
      <c r="AX399" s="64"/>
      <c r="AY399" s="64"/>
      <c r="AZ399" s="64"/>
      <c r="BA399" s="64"/>
      <c r="BB399" s="64"/>
      <c r="BC399" s="64"/>
      <c r="BD399" s="64"/>
      <c r="BE399" s="64"/>
      <c r="BF399" s="64"/>
      <c r="BG399" s="64"/>
      <c r="BH399" s="64"/>
      <c r="BI399" s="64"/>
      <c r="BJ399" s="64"/>
      <c r="BK399" s="64"/>
      <c r="BL399" s="64"/>
      <c r="BM399" s="64"/>
      <c r="BN399" s="64"/>
      <c r="BO399" s="64"/>
      <c r="BP399" s="64"/>
      <c r="BQ399" s="64"/>
      <c r="BR399" s="64"/>
      <c r="BS399" s="64"/>
      <c r="BT399" s="64"/>
      <c r="BU399" s="64"/>
      <c r="BV399" s="64"/>
      <c r="BW399" s="64"/>
      <c r="BX399" s="64"/>
      <c r="BY399" s="64"/>
      <c r="BZ399" s="64"/>
      <c r="CA399" s="64"/>
      <c r="CB399" s="64"/>
      <c r="CC399" s="64"/>
      <c r="CD399" s="64"/>
      <c r="CE399" s="64"/>
      <c r="CF399" s="64"/>
      <c r="CG399" s="64"/>
      <c r="CH399" s="64"/>
      <c r="CI399" s="65"/>
    </row>
    <row r="400" spans="2:87" s="66" customFormat="1" ht="48.75" customHeight="1" x14ac:dyDescent="0.25">
      <c r="B400" s="69" t="s">
        <v>235</v>
      </c>
      <c r="C400" s="161" t="s">
        <v>763</v>
      </c>
      <c r="D400" s="52"/>
      <c r="E400" s="52"/>
      <c r="F400" s="52">
        <v>1</v>
      </c>
      <c r="G400" s="52">
        <v>1</v>
      </c>
      <c r="H400" s="161"/>
      <c r="I400" s="52" t="s">
        <v>1027</v>
      </c>
      <c r="J400" s="60">
        <f t="shared" si="112"/>
        <v>4900</v>
      </c>
      <c r="K400" s="60">
        <v>4900</v>
      </c>
      <c r="L400" s="71"/>
      <c r="M400" s="71"/>
      <c r="N400" s="71"/>
      <c r="O400" s="71"/>
      <c r="P400" s="71"/>
      <c r="Q400" s="71"/>
      <c r="R400" s="71"/>
      <c r="S400" s="71"/>
      <c r="T400" s="71"/>
      <c r="U400" s="71"/>
      <c r="V400" s="71"/>
      <c r="W400" s="63">
        <f t="shared" si="105"/>
        <v>0</v>
      </c>
      <c r="X400" s="63">
        <f t="shared" si="109"/>
        <v>0</v>
      </c>
      <c r="Y400" s="60">
        <v>4900</v>
      </c>
      <c r="Z400" s="63">
        <f t="shared" si="110"/>
        <v>0</v>
      </c>
      <c r="AA400" s="326">
        <v>3000</v>
      </c>
      <c r="AB400" s="63">
        <f t="shared" si="111"/>
        <v>1500</v>
      </c>
      <c r="AC400" s="63">
        <v>1500</v>
      </c>
      <c r="AD400" s="63"/>
      <c r="AE400" s="63"/>
      <c r="AF400" s="63"/>
      <c r="AH400" s="102"/>
      <c r="AI400" s="64"/>
      <c r="AJ400" s="64"/>
      <c r="AK400" s="64"/>
      <c r="AL400" s="64"/>
      <c r="AM400" s="64"/>
      <c r="AN400" s="64"/>
      <c r="AO400" s="64"/>
      <c r="AP400" s="64"/>
      <c r="AQ400" s="64"/>
      <c r="AR400" s="64"/>
      <c r="AS400" s="64"/>
      <c r="AT400" s="64"/>
      <c r="AU400" s="64"/>
      <c r="AV400" s="64"/>
      <c r="AW400" s="64"/>
      <c r="AX400" s="64"/>
      <c r="AY400" s="64"/>
      <c r="AZ400" s="64"/>
      <c r="BA400" s="64"/>
      <c r="BB400" s="64"/>
      <c r="BC400" s="64"/>
      <c r="BD400" s="64"/>
      <c r="BE400" s="64"/>
      <c r="BF400" s="64"/>
      <c r="BG400" s="64"/>
      <c r="BH400" s="64"/>
      <c r="BI400" s="64"/>
      <c r="BJ400" s="64"/>
      <c r="BK400" s="64"/>
      <c r="BL400" s="64"/>
      <c r="BM400" s="64"/>
      <c r="BN400" s="64"/>
      <c r="BO400" s="64"/>
      <c r="BP400" s="64"/>
      <c r="BQ400" s="64"/>
      <c r="BR400" s="64"/>
      <c r="BS400" s="64"/>
      <c r="BT400" s="64"/>
      <c r="BU400" s="64"/>
      <c r="BV400" s="64"/>
      <c r="BW400" s="64"/>
      <c r="BX400" s="64"/>
      <c r="BY400" s="64"/>
      <c r="BZ400" s="64"/>
      <c r="CA400" s="64"/>
      <c r="CB400" s="64"/>
      <c r="CC400" s="64"/>
      <c r="CD400" s="64"/>
      <c r="CE400" s="64"/>
      <c r="CF400" s="64"/>
      <c r="CG400" s="64"/>
      <c r="CH400" s="64"/>
      <c r="CI400" s="65"/>
    </row>
    <row r="401" spans="2:87" s="66" customFormat="1" ht="48.75" customHeight="1" x14ac:dyDescent="0.25">
      <c r="B401" s="69" t="s">
        <v>238</v>
      </c>
      <c r="C401" s="161" t="s">
        <v>764</v>
      </c>
      <c r="D401" s="52"/>
      <c r="E401" s="52"/>
      <c r="F401" s="52">
        <v>1</v>
      </c>
      <c r="G401" s="52">
        <v>1</v>
      </c>
      <c r="H401" s="161"/>
      <c r="I401" s="52" t="s">
        <v>1028</v>
      </c>
      <c r="J401" s="60">
        <f t="shared" si="112"/>
        <v>2500</v>
      </c>
      <c r="K401" s="60">
        <v>2500</v>
      </c>
      <c r="L401" s="71"/>
      <c r="M401" s="71"/>
      <c r="N401" s="71"/>
      <c r="O401" s="71"/>
      <c r="P401" s="71"/>
      <c r="Q401" s="71"/>
      <c r="R401" s="71"/>
      <c r="S401" s="71"/>
      <c r="T401" s="71"/>
      <c r="U401" s="71"/>
      <c r="V401" s="71"/>
      <c r="W401" s="63">
        <f t="shared" si="105"/>
        <v>0</v>
      </c>
      <c r="X401" s="63">
        <f t="shared" si="109"/>
        <v>0</v>
      </c>
      <c r="Y401" s="60">
        <v>2500</v>
      </c>
      <c r="Z401" s="63">
        <f t="shared" si="110"/>
        <v>0</v>
      </c>
      <c r="AA401" s="326">
        <v>2450</v>
      </c>
      <c r="AB401" s="63">
        <f t="shared" si="111"/>
        <v>800</v>
      </c>
      <c r="AC401" s="63">
        <v>800</v>
      </c>
      <c r="AD401" s="63"/>
      <c r="AE401" s="63"/>
      <c r="AF401" s="63"/>
      <c r="AH401" s="102"/>
      <c r="AI401" s="64"/>
      <c r="AJ401" s="64"/>
      <c r="AK401" s="64"/>
      <c r="AL401" s="64"/>
      <c r="AM401" s="64"/>
      <c r="AN401" s="64"/>
      <c r="AO401" s="64"/>
      <c r="AP401" s="64"/>
      <c r="AQ401" s="64"/>
      <c r="AR401" s="64"/>
      <c r="AS401" s="64"/>
      <c r="AT401" s="64"/>
      <c r="AU401" s="64"/>
      <c r="AV401" s="64"/>
      <c r="AW401" s="64"/>
      <c r="AX401" s="64"/>
      <c r="AY401" s="64"/>
      <c r="AZ401" s="64"/>
      <c r="BA401" s="64"/>
      <c r="BB401" s="64"/>
      <c r="BC401" s="64"/>
      <c r="BD401" s="64"/>
      <c r="BE401" s="64"/>
      <c r="BF401" s="64"/>
      <c r="BG401" s="64"/>
      <c r="BH401" s="64"/>
      <c r="BI401" s="64"/>
      <c r="BJ401" s="64"/>
      <c r="BK401" s="64"/>
      <c r="BL401" s="64"/>
      <c r="BM401" s="64"/>
      <c r="BN401" s="64"/>
      <c r="BO401" s="64"/>
      <c r="BP401" s="64"/>
      <c r="BQ401" s="64"/>
      <c r="BR401" s="64"/>
      <c r="BS401" s="64"/>
      <c r="BT401" s="64"/>
      <c r="BU401" s="64"/>
      <c r="BV401" s="64"/>
      <c r="BW401" s="64"/>
      <c r="BX401" s="64"/>
      <c r="BY401" s="64"/>
      <c r="BZ401" s="64"/>
      <c r="CA401" s="64"/>
      <c r="CB401" s="64"/>
      <c r="CC401" s="64"/>
      <c r="CD401" s="64"/>
      <c r="CE401" s="64"/>
      <c r="CF401" s="64"/>
      <c r="CG401" s="64"/>
      <c r="CH401" s="64"/>
      <c r="CI401" s="65"/>
    </row>
    <row r="402" spans="2:87" s="66" customFormat="1" ht="42.75" customHeight="1" x14ac:dyDescent="0.25">
      <c r="B402" s="69" t="s">
        <v>241</v>
      </c>
      <c r="C402" s="161" t="s">
        <v>765</v>
      </c>
      <c r="D402" s="52"/>
      <c r="E402" s="52"/>
      <c r="F402" s="52">
        <v>1</v>
      </c>
      <c r="G402" s="52">
        <v>1</v>
      </c>
      <c r="H402" s="161"/>
      <c r="I402" s="142" t="s">
        <v>1029</v>
      </c>
      <c r="J402" s="60">
        <f t="shared" si="112"/>
        <v>4000</v>
      </c>
      <c r="K402" s="60">
        <v>4000</v>
      </c>
      <c r="L402" s="71"/>
      <c r="M402" s="71"/>
      <c r="N402" s="71"/>
      <c r="O402" s="71"/>
      <c r="P402" s="71"/>
      <c r="Q402" s="71"/>
      <c r="R402" s="71"/>
      <c r="S402" s="71"/>
      <c r="T402" s="71"/>
      <c r="U402" s="71"/>
      <c r="V402" s="71"/>
      <c r="W402" s="63">
        <f t="shared" si="105"/>
        <v>0</v>
      </c>
      <c r="X402" s="63">
        <f t="shared" si="109"/>
        <v>0</v>
      </c>
      <c r="Y402" s="60">
        <v>4000</v>
      </c>
      <c r="Z402" s="63">
        <f t="shared" si="110"/>
        <v>0</v>
      </c>
      <c r="AA402" s="326">
        <v>2500</v>
      </c>
      <c r="AB402" s="63">
        <f t="shared" si="111"/>
        <v>1200</v>
      </c>
      <c r="AC402" s="63">
        <v>1200</v>
      </c>
      <c r="AD402" s="63"/>
      <c r="AE402" s="63"/>
      <c r="AF402" s="63"/>
      <c r="AH402" s="102"/>
      <c r="AI402" s="64"/>
      <c r="AJ402" s="64"/>
      <c r="AK402" s="64"/>
      <c r="AL402" s="64"/>
      <c r="AM402" s="64"/>
      <c r="AN402" s="64"/>
      <c r="AO402" s="64"/>
      <c r="AP402" s="64"/>
      <c r="AQ402" s="64"/>
      <c r="AR402" s="64"/>
      <c r="AS402" s="64"/>
      <c r="AT402" s="64"/>
      <c r="AU402" s="64"/>
      <c r="AV402" s="64"/>
      <c r="AW402" s="64"/>
      <c r="AX402" s="64"/>
      <c r="AY402" s="64"/>
      <c r="AZ402" s="64"/>
      <c r="BA402" s="64"/>
      <c r="BB402" s="64"/>
      <c r="BC402" s="64"/>
      <c r="BD402" s="64"/>
      <c r="BE402" s="64"/>
      <c r="BF402" s="64"/>
      <c r="BG402" s="64"/>
      <c r="BH402" s="64"/>
      <c r="BI402" s="64"/>
      <c r="BJ402" s="64"/>
      <c r="BK402" s="64"/>
      <c r="BL402" s="64"/>
      <c r="BM402" s="64"/>
      <c r="BN402" s="64"/>
      <c r="BO402" s="64"/>
      <c r="BP402" s="64"/>
      <c r="BQ402" s="64"/>
      <c r="BR402" s="64"/>
      <c r="BS402" s="64"/>
      <c r="BT402" s="64"/>
      <c r="BU402" s="64"/>
      <c r="BV402" s="64"/>
      <c r="BW402" s="64"/>
      <c r="BX402" s="64"/>
      <c r="BY402" s="64"/>
      <c r="BZ402" s="64"/>
      <c r="CA402" s="64"/>
      <c r="CB402" s="64"/>
      <c r="CC402" s="64"/>
      <c r="CD402" s="64"/>
      <c r="CE402" s="64"/>
      <c r="CF402" s="64"/>
      <c r="CG402" s="64"/>
      <c r="CH402" s="64"/>
      <c r="CI402" s="65"/>
    </row>
    <row r="403" spans="2:87" s="66" customFormat="1" ht="47.25" customHeight="1" x14ac:dyDescent="0.25">
      <c r="B403" s="69" t="s">
        <v>266</v>
      </c>
      <c r="C403" s="161" t="s">
        <v>766</v>
      </c>
      <c r="D403" s="52"/>
      <c r="E403" s="52"/>
      <c r="F403" s="52">
        <v>1</v>
      </c>
      <c r="G403" s="52">
        <v>1</v>
      </c>
      <c r="H403" s="161"/>
      <c r="I403" s="142" t="s">
        <v>1030</v>
      </c>
      <c r="J403" s="60">
        <f t="shared" si="112"/>
        <v>4300</v>
      </c>
      <c r="K403" s="60">
        <v>4300</v>
      </c>
      <c r="L403" s="71"/>
      <c r="M403" s="71"/>
      <c r="N403" s="71"/>
      <c r="O403" s="71"/>
      <c r="P403" s="71"/>
      <c r="Q403" s="71"/>
      <c r="R403" s="71"/>
      <c r="S403" s="71"/>
      <c r="T403" s="71"/>
      <c r="U403" s="71"/>
      <c r="V403" s="71"/>
      <c r="W403" s="63">
        <f t="shared" si="105"/>
        <v>0</v>
      </c>
      <c r="X403" s="63">
        <f t="shared" si="109"/>
        <v>0</v>
      </c>
      <c r="Y403" s="60">
        <v>4300</v>
      </c>
      <c r="Z403" s="63">
        <f t="shared" si="110"/>
        <v>0</v>
      </c>
      <c r="AA403" s="326">
        <v>2500</v>
      </c>
      <c r="AB403" s="63">
        <f t="shared" si="111"/>
        <v>1300</v>
      </c>
      <c r="AC403" s="63">
        <v>1300</v>
      </c>
      <c r="AD403" s="63"/>
      <c r="AE403" s="63"/>
      <c r="AF403" s="63"/>
      <c r="AH403" s="102"/>
      <c r="AI403" s="64"/>
      <c r="AJ403" s="64"/>
      <c r="AK403" s="64"/>
      <c r="AL403" s="64"/>
      <c r="AM403" s="64"/>
      <c r="AN403" s="64"/>
      <c r="AO403" s="64"/>
      <c r="AP403" s="64"/>
      <c r="AQ403" s="64"/>
      <c r="AR403" s="64"/>
      <c r="AS403" s="64"/>
      <c r="AT403" s="64"/>
      <c r="AU403" s="64"/>
      <c r="AV403" s="64"/>
      <c r="AW403" s="64"/>
      <c r="AX403" s="64"/>
      <c r="AY403" s="64"/>
      <c r="AZ403" s="64"/>
      <c r="BA403" s="64"/>
      <c r="BB403" s="64"/>
      <c r="BC403" s="64"/>
      <c r="BD403" s="64"/>
      <c r="BE403" s="64"/>
      <c r="BF403" s="64"/>
      <c r="BG403" s="64"/>
      <c r="BH403" s="64"/>
      <c r="BI403" s="64"/>
      <c r="BJ403" s="64"/>
      <c r="BK403" s="64"/>
      <c r="BL403" s="64"/>
      <c r="BM403" s="64"/>
      <c r="BN403" s="64"/>
      <c r="BO403" s="64"/>
      <c r="BP403" s="64"/>
      <c r="BQ403" s="64"/>
      <c r="BR403" s="64"/>
      <c r="BS403" s="64"/>
      <c r="BT403" s="64"/>
      <c r="BU403" s="64"/>
      <c r="BV403" s="64"/>
      <c r="BW403" s="64"/>
      <c r="BX403" s="64"/>
      <c r="BY403" s="64"/>
      <c r="BZ403" s="64"/>
      <c r="CA403" s="64"/>
      <c r="CB403" s="64"/>
      <c r="CC403" s="64"/>
      <c r="CD403" s="64"/>
      <c r="CE403" s="64"/>
      <c r="CF403" s="64"/>
      <c r="CG403" s="64"/>
      <c r="CH403" s="64"/>
      <c r="CI403" s="65"/>
    </row>
    <row r="404" spans="2:87" s="66" customFormat="1" ht="47.25" customHeight="1" x14ac:dyDescent="0.25">
      <c r="B404" s="69" t="s">
        <v>268</v>
      </c>
      <c r="C404" s="161" t="s">
        <v>767</v>
      </c>
      <c r="D404" s="52"/>
      <c r="E404" s="52"/>
      <c r="F404" s="52">
        <v>1</v>
      </c>
      <c r="G404" s="52">
        <v>1</v>
      </c>
      <c r="H404" s="161"/>
      <c r="I404" s="52" t="s">
        <v>1031</v>
      </c>
      <c r="J404" s="60">
        <f t="shared" si="112"/>
        <v>4750</v>
      </c>
      <c r="K404" s="60">
        <v>4750</v>
      </c>
      <c r="L404" s="71"/>
      <c r="M404" s="71"/>
      <c r="N404" s="71"/>
      <c r="O404" s="71"/>
      <c r="P404" s="71"/>
      <c r="Q404" s="71"/>
      <c r="R404" s="71"/>
      <c r="S404" s="71"/>
      <c r="T404" s="71"/>
      <c r="U404" s="71"/>
      <c r="V404" s="71"/>
      <c r="W404" s="63">
        <f t="shared" si="105"/>
        <v>0</v>
      </c>
      <c r="X404" s="63">
        <f t="shared" si="109"/>
        <v>0</v>
      </c>
      <c r="Y404" s="60">
        <v>4750</v>
      </c>
      <c r="Z404" s="63">
        <f t="shared" si="110"/>
        <v>0</v>
      </c>
      <c r="AA404" s="326">
        <v>2500</v>
      </c>
      <c r="AB404" s="63">
        <f t="shared" si="111"/>
        <v>1500</v>
      </c>
      <c r="AC404" s="63">
        <v>1500</v>
      </c>
      <c r="AD404" s="63"/>
      <c r="AE404" s="63"/>
      <c r="AF404" s="63"/>
      <c r="AH404" s="102"/>
      <c r="AI404" s="64"/>
      <c r="AJ404" s="64"/>
      <c r="AK404" s="64"/>
      <c r="AL404" s="64"/>
      <c r="AM404" s="64"/>
      <c r="AN404" s="64"/>
      <c r="AO404" s="64"/>
      <c r="AP404" s="64"/>
      <c r="AQ404" s="64"/>
      <c r="AR404" s="64"/>
      <c r="AS404" s="64"/>
      <c r="AT404" s="64"/>
      <c r="AU404" s="64"/>
      <c r="AV404" s="64"/>
      <c r="AW404" s="64"/>
      <c r="AX404" s="64"/>
      <c r="AY404" s="64"/>
      <c r="AZ404" s="64"/>
      <c r="BA404" s="64"/>
      <c r="BB404" s="64"/>
      <c r="BC404" s="64"/>
      <c r="BD404" s="64"/>
      <c r="BE404" s="64"/>
      <c r="BF404" s="64"/>
      <c r="BG404" s="64"/>
      <c r="BH404" s="64"/>
      <c r="BI404" s="64"/>
      <c r="BJ404" s="64"/>
      <c r="BK404" s="64"/>
      <c r="BL404" s="64"/>
      <c r="BM404" s="64"/>
      <c r="BN404" s="64"/>
      <c r="BO404" s="64"/>
      <c r="BP404" s="64"/>
      <c r="BQ404" s="64"/>
      <c r="BR404" s="64"/>
      <c r="BS404" s="64"/>
      <c r="BT404" s="64"/>
      <c r="BU404" s="64"/>
      <c r="BV404" s="64"/>
      <c r="BW404" s="64"/>
      <c r="BX404" s="64"/>
      <c r="BY404" s="64"/>
      <c r="BZ404" s="64"/>
      <c r="CA404" s="64"/>
      <c r="CB404" s="64"/>
      <c r="CC404" s="64"/>
      <c r="CD404" s="64"/>
      <c r="CE404" s="64"/>
      <c r="CF404" s="64"/>
      <c r="CG404" s="64"/>
      <c r="CH404" s="64"/>
      <c r="CI404" s="65"/>
    </row>
    <row r="405" spans="2:87" s="66" customFormat="1" ht="47.25" customHeight="1" x14ac:dyDescent="0.25">
      <c r="B405" s="69" t="s">
        <v>270</v>
      </c>
      <c r="C405" s="161" t="s">
        <v>768</v>
      </c>
      <c r="D405" s="52"/>
      <c r="E405" s="52"/>
      <c r="F405" s="52">
        <v>1</v>
      </c>
      <c r="G405" s="52">
        <v>1</v>
      </c>
      <c r="H405" s="161"/>
      <c r="I405" s="52" t="s">
        <v>1032</v>
      </c>
      <c r="J405" s="60">
        <f t="shared" si="112"/>
        <v>3900</v>
      </c>
      <c r="K405" s="60">
        <v>3900</v>
      </c>
      <c r="L405" s="71"/>
      <c r="M405" s="71"/>
      <c r="N405" s="71"/>
      <c r="O405" s="71"/>
      <c r="P405" s="71"/>
      <c r="Q405" s="71"/>
      <c r="R405" s="71"/>
      <c r="S405" s="71"/>
      <c r="T405" s="71"/>
      <c r="U405" s="71"/>
      <c r="V405" s="71"/>
      <c r="W405" s="63">
        <f t="shared" si="105"/>
        <v>0</v>
      </c>
      <c r="X405" s="63">
        <f t="shared" si="109"/>
        <v>0</v>
      </c>
      <c r="Y405" s="60">
        <v>3900</v>
      </c>
      <c r="Z405" s="63">
        <f t="shared" si="110"/>
        <v>0</v>
      </c>
      <c r="AA405" s="326">
        <v>2500</v>
      </c>
      <c r="AB405" s="63">
        <f t="shared" si="111"/>
        <v>1200</v>
      </c>
      <c r="AC405" s="63">
        <v>1200</v>
      </c>
      <c r="AD405" s="63"/>
      <c r="AE405" s="63"/>
      <c r="AF405" s="63"/>
      <c r="AH405" s="102"/>
      <c r="AI405" s="64"/>
      <c r="AJ405" s="64"/>
      <c r="AK405" s="64"/>
      <c r="AL405" s="64"/>
      <c r="AM405" s="64"/>
      <c r="AN405" s="64"/>
      <c r="AO405" s="64"/>
      <c r="AP405" s="64"/>
      <c r="AQ405" s="64"/>
      <c r="AR405" s="64"/>
      <c r="AS405" s="64"/>
      <c r="AT405" s="64"/>
      <c r="AU405" s="64"/>
      <c r="AV405" s="64"/>
      <c r="AW405" s="64"/>
      <c r="AX405" s="64"/>
      <c r="AY405" s="64"/>
      <c r="AZ405" s="64"/>
      <c r="BA405" s="64"/>
      <c r="BB405" s="64"/>
      <c r="BC405" s="64"/>
      <c r="BD405" s="64"/>
      <c r="BE405" s="64"/>
      <c r="BF405" s="64"/>
      <c r="BG405" s="64"/>
      <c r="BH405" s="64"/>
      <c r="BI405" s="64"/>
      <c r="BJ405" s="64"/>
      <c r="BK405" s="64"/>
      <c r="BL405" s="64"/>
      <c r="BM405" s="64"/>
      <c r="BN405" s="64"/>
      <c r="BO405" s="64"/>
      <c r="BP405" s="64"/>
      <c r="BQ405" s="64"/>
      <c r="BR405" s="64"/>
      <c r="BS405" s="64"/>
      <c r="BT405" s="64"/>
      <c r="BU405" s="64"/>
      <c r="BV405" s="64"/>
      <c r="BW405" s="64"/>
      <c r="BX405" s="64"/>
      <c r="BY405" s="64"/>
      <c r="BZ405" s="64"/>
      <c r="CA405" s="64"/>
      <c r="CB405" s="64"/>
      <c r="CC405" s="64"/>
      <c r="CD405" s="64"/>
      <c r="CE405" s="64"/>
      <c r="CF405" s="64"/>
      <c r="CG405" s="64"/>
      <c r="CH405" s="64"/>
      <c r="CI405" s="65"/>
    </row>
    <row r="406" spans="2:87" s="66" customFormat="1" ht="37.5" customHeight="1" x14ac:dyDescent="0.25">
      <c r="B406" s="69" t="s">
        <v>272</v>
      </c>
      <c r="C406" s="161" t="s">
        <v>769</v>
      </c>
      <c r="D406" s="52"/>
      <c r="E406" s="52"/>
      <c r="F406" s="52">
        <v>1</v>
      </c>
      <c r="G406" s="52">
        <v>1</v>
      </c>
      <c r="H406" s="161"/>
      <c r="I406" s="142" t="s">
        <v>1033</v>
      </c>
      <c r="J406" s="60">
        <f t="shared" si="112"/>
        <v>4745</v>
      </c>
      <c r="K406" s="60">
        <v>4745</v>
      </c>
      <c r="L406" s="71"/>
      <c r="M406" s="71"/>
      <c r="N406" s="71"/>
      <c r="O406" s="71"/>
      <c r="P406" s="71"/>
      <c r="Q406" s="71"/>
      <c r="R406" s="71"/>
      <c r="S406" s="71"/>
      <c r="T406" s="71"/>
      <c r="U406" s="71"/>
      <c r="V406" s="71"/>
      <c r="W406" s="63">
        <f t="shared" si="105"/>
        <v>0</v>
      </c>
      <c r="X406" s="63">
        <f t="shared" si="109"/>
        <v>0</v>
      </c>
      <c r="Y406" s="60">
        <v>4745</v>
      </c>
      <c r="Z406" s="63">
        <f t="shared" si="110"/>
        <v>0</v>
      </c>
      <c r="AA406" s="326">
        <v>2500</v>
      </c>
      <c r="AB406" s="63">
        <f t="shared" si="111"/>
        <v>1500</v>
      </c>
      <c r="AC406" s="63">
        <v>1500</v>
      </c>
      <c r="AD406" s="63"/>
      <c r="AE406" s="63"/>
      <c r="AF406" s="63"/>
      <c r="AH406" s="102"/>
      <c r="AI406" s="64"/>
      <c r="AJ406" s="64"/>
      <c r="AK406" s="64"/>
      <c r="AL406" s="64"/>
      <c r="AM406" s="64"/>
      <c r="AN406" s="64"/>
      <c r="AO406" s="64"/>
      <c r="AP406" s="64"/>
      <c r="AQ406" s="64"/>
      <c r="AR406" s="64"/>
      <c r="AS406" s="64"/>
      <c r="AT406" s="64"/>
      <c r="AU406" s="64"/>
      <c r="AV406" s="64"/>
      <c r="AW406" s="64"/>
      <c r="AX406" s="64"/>
      <c r="AY406" s="64"/>
      <c r="AZ406" s="64"/>
      <c r="BA406" s="64"/>
      <c r="BB406" s="64"/>
      <c r="BC406" s="64"/>
      <c r="BD406" s="64"/>
      <c r="BE406" s="64"/>
      <c r="BF406" s="64"/>
      <c r="BG406" s="64"/>
      <c r="BH406" s="64"/>
      <c r="BI406" s="64"/>
      <c r="BJ406" s="64"/>
      <c r="BK406" s="64"/>
      <c r="BL406" s="64"/>
      <c r="BM406" s="64"/>
      <c r="BN406" s="64"/>
      <c r="BO406" s="64"/>
      <c r="BP406" s="64"/>
      <c r="BQ406" s="64"/>
      <c r="BR406" s="64"/>
      <c r="BS406" s="64"/>
      <c r="BT406" s="64"/>
      <c r="BU406" s="64"/>
      <c r="BV406" s="64"/>
      <c r="BW406" s="64"/>
      <c r="BX406" s="64"/>
      <c r="BY406" s="64"/>
      <c r="BZ406" s="64"/>
      <c r="CA406" s="64"/>
      <c r="CB406" s="64"/>
      <c r="CC406" s="64"/>
      <c r="CD406" s="64"/>
      <c r="CE406" s="64"/>
      <c r="CF406" s="64"/>
      <c r="CG406" s="64"/>
      <c r="CH406" s="64"/>
      <c r="CI406" s="65"/>
    </row>
    <row r="407" spans="2:87" s="66" customFormat="1" ht="37.5" customHeight="1" x14ac:dyDescent="0.25">
      <c r="B407" s="69" t="s">
        <v>274</v>
      </c>
      <c r="C407" s="161" t="s">
        <v>770</v>
      </c>
      <c r="D407" s="52"/>
      <c r="E407" s="52"/>
      <c r="F407" s="52">
        <v>1</v>
      </c>
      <c r="G407" s="52">
        <v>1</v>
      </c>
      <c r="H407" s="161"/>
      <c r="I407" s="142" t="s">
        <v>1034</v>
      </c>
      <c r="J407" s="60">
        <f t="shared" si="112"/>
        <v>4050</v>
      </c>
      <c r="K407" s="60">
        <v>4050</v>
      </c>
      <c r="L407" s="71"/>
      <c r="M407" s="71"/>
      <c r="N407" s="71"/>
      <c r="O407" s="71"/>
      <c r="P407" s="71"/>
      <c r="Q407" s="71"/>
      <c r="R407" s="71"/>
      <c r="S407" s="71"/>
      <c r="T407" s="71"/>
      <c r="U407" s="71"/>
      <c r="V407" s="71"/>
      <c r="W407" s="63">
        <f t="shared" si="105"/>
        <v>0</v>
      </c>
      <c r="X407" s="63">
        <f t="shared" si="109"/>
        <v>0</v>
      </c>
      <c r="Y407" s="60">
        <v>4050</v>
      </c>
      <c r="Z407" s="63">
        <f t="shared" si="110"/>
        <v>0</v>
      </c>
      <c r="AA407" s="326">
        <v>2500</v>
      </c>
      <c r="AB407" s="63">
        <f t="shared" si="111"/>
        <v>1300</v>
      </c>
      <c r="AC407" s="63">
        <v>1300</v>
      </c>
      <c r="AD407" s="63"/>
      <c r="AE407" s="63"/>
      <c r="AF407" s="63"/>
      <c r="AH407" s="102"/>
      <c r="AI407" s="64"/>
      <c r="AJ407" s="64"/>
      <c r="AK407" s="64"/>
      <c r="AL407" s="64"/>
      <c r="AM407" s="64"/>
      <c r="AN407" s="64"/>
      <c r="AO407" s="64"/>
      <c r="AP407" s="64"/>
      <c r="AQ407" s="64"/>
      <c r="AR407" s="64"/>
      <c r="AS407" s="64"/>
      <c r="AT407" s="64"/>
      <c r="AU407" s="64"/>
      <c r="AV407" s="64"/>
      <c r="AW407" s="64"/>
      <c r="AX407" s="64"/>
      <c r="AY407" s="64"/>
      <c r="AZ407" s="64"/>
      <c r="BA407" s="64"/>
      <c r="BB407" s="64"/>
      <c r="BC407" s="64"/>
      <c r="BD407" s="64"/>
      <c r="BE407" s="64"/>
      <c r="BF407" s="64"/>
      <c r="BG407" s="64"/>
      <c r="BH407" s="64"/>
      <c r="BI407" s="64"/>
      <c r="BJ407" s="64"/>
      <c r="BK407" s="64"/>
      <c r="BL407" s="64"/>
      <c r="BM407" s="64"/>
      <c r="BN407" s="64"/>
      <c r="BO407" s="64"/>
      <c r="BP407" s="64"/>
      <c r="BQ407" s="64"/>
      <c r="BR407" s="64"/>
      <c r="BS407" s="64"/>
      <c r="BT407" s="64"/>
      <c r="BU407" s="64"/>
      <c r="BV407" s="64"/>
      <c r="BW407" s="64"/>
      <c r="BX407" s="64"/>
      <c r="BY407" s="64"/>
      <c r="BZ407" s="64"/>
      <c r="CA407" s="64"/>
      <c r="CB407" s="64"/>
      <c r="CC407" s="64"/>
      <c r="CD407" s="64"/>
      <c r="CE407" s="64"/>
      <c r="CF407" s="64"/>
      <c r="CG407" s="64"/>
      <c r="CH407" s="64"/>
      <c r="CI407" s="65"/>
    </row>
    <row r="408" spans="2:87" s="66" customFormat="1" ht="37.5" customHeight="1" x14ac:dyDescent="0.25">
      <c r="B408" s="69" t="s">
        <v>276</v>
      </c>
      <c r="C408" s="161" t="s">
        <v>771</v>
      </c>
      <c r="D408" s="52"/>
      <c r="E408" s="52"/>
      <c r="F408" s="52">
        <v>1</v>
      </c>
      <c r="G408" s="52">
        <v>1</v>
      </c>
      <c r="H408" s="161"/>
      <c r="I408" s="142" t="s">
        <v>1035</v>
      </c>
      <c r="J408" s="60">
        <f t="shared" si="112"/>
        <v>4500</v>
      </c>
      <c r="K408" s="60">
        <v>4500</v>
      </c>
      <c r="L408" s="71"/>
      <c r="M408" s="71"/>
      <c r="N408" s="71"/>
      <c r="O408" s="71"/>
      <c r="P408" s="71"/>
      <c r="Q408" s="71"/>
      <c r="R408" s="71"/>
      <c r="S408" s="71"/>
      <c r="T408" s="71"/>
      <c r="U408" s="71"/>
      <c r="V408" s="71"/>
      <c r="W408" s="63">
        <f t="shared" si="105"/>
        <v>0</v>
      </c>
      <c r="X408" s="63">
        <f t="shared" si="109"/>
        <v>0</v>
      </c>
      <c r="Y408" s="60">
        <v>4500</v>
      </c>
      <c r="Z408" s="63">
        <f t="shared" si="110"/>
        <v>0</v>
      </c>
      <c r="AA408" s="326">
        <v>2500</v>
      </c>
      <c r="AB408" s="63">
        <f t="shared" si="111"/>
        <v>1400</v>
      </c>
      <c r="AC408" s="63">
        <v>1400</v>
      </c>
      <c r="AD408" s="63"/>
      <c r="AE408" s="63"/>
      <c r="AF408" s="63"/>
      <c r="AH408" s="102"/>
      <c r="AI408" s="64"/>
      <c r="AJ408" s="64"/>
      <c r="AK408" s="64"/>
      <c r="AL408" s="64"/>
      <c r="AM408" s="64"/>
      <c r="AN408" s="64"/>
      <c r="AO408" s="64"/>
      <c r="AP408" s="64"/>
      <c r="AQ408" s="64"/>
      <c r="AR408" s="64"/>
      <c r="AS408" s="64"/>
      <c r="AT408" s="64"/>
      <c r="AU408" s="64"/>
      <c r="AV408" s="64"/>
      <c r="AW408" s="64"/>
      <c r="AX408" s="64"/>
      <c r="AY408" s="64"/>
      <c r="AZ408" s="64"/>
      <c r="BA408" s="64"/>
      <c r="BB408" s="64"/>
      <c r="BC408" s="64"/>
      <c r="BD408" s="64"/>
      <c r="BE408" s="64"/>
      <c r="BF408" s="64"/>
      <c r="BG408" s="64"/>
      <c r="BH408" s="64"/>
      <c r="BI408" s="64"/>
      <c r="BJ408" s="64"/>
      <c r="BK408" s="64"/>
      <c r="BL408" s="64"/>
      <c r="BM408" s="64"/>
      <c r="BN408" s="64"/>
      <c r="BO408" s="64"/>
      <c r="BP408" s="64"/>
      <c r="BQ408" s="64"/>
      <c r="BR408" s="64"/>
      <c r="BS408" s="64"/>
      <c r="BT408" s="64"/>
      <c r="BU408" s="64"/>
      <c r="BV408" s="64"/>
      <c r="BW408" s="64"/>
      <c r="BX408" s="64"/>
      <c r="BY408" s="64"/>
      <c r="BZ408" s="64"/>
      <c r="CA408" s="64"/>
      <c r="CB408" s="64"/>
      <c r="CC408" s="64"/>
      <c r="CD408" s="64"/>
      <c r="CE408" s="64"/>
      <c r="CF408" s="64"/>
      <c r="CG408" s="64"/>
      <c r="CH408" s="64"/>
      <c r="CI408" s="65"/>
    </row>
    <row r="409" spans="2:87" s="291" customFormat="1" ht="42.75" customHeight="1" x14ac:dyDescent="0.25">
      <c r="B409" s="301" t="s">
        <v>194</v>
      </c>
      <c r="C409" s="331" t="s">
        <v>758</v>
      </c>
      <c r="D409" s="285"/>
      <c r="E409" s="285"/>
      <c r="F409" s="285">
        <v>1</v>
      </c>
      <c r="G409" s="285"/>
      <c r="H409" s="331"/>
      <c r="I409" s="305"/>
      <c r="J409" s="294">
        <f>K409*100/98</f>
        <v>4897.9591836734689</v>
      </c>
      <c r="K409" s="294">
        <v>4800</v>
      </c>
      <c r="L409" s="311"/>
      <c r="M409" s="311"/>
      <c r="N409" s="311"/>
      <c r="O409" s="311"/>
      <c r="P409" s="311"/>
      <c r="Q409" s="311"/>
      <c r="R409" s="311"/>
      <c r="S409" s="311"/>
      <c r="T409" s="311"/>
      <c r="U409" s="311"/>
      <c r="V409" s="311"/>
      <c r="W409" s="287">
        <f>X409</f>
        <v>0</v>
      </c>
      <c r="X409" s="287">
        <f t="shared" ref="X409:X422" si="113">Z409</f>
        <v>0</v>
      </c>
      <c r="Y409" s="294">
        <v>4800</v>
      </c>
      <c r="Z409" s="287">
        <f t="shared" ref="Z409:Z422" si="114">L409+R409</f>
        <v>0</v>
      </c>
      <c r="AA409" s="287"/>
      <c r="AB409" s="287">
        <f>AC409+AD409</f>
        <v>1500</v>
      </c>
      <c r="AC409" s="287"/>
      <c r="AD409" s="287">
        <v>1500</v>
      </c>
      <c r="AE409" s="287"/>
      <c r="AF409" s="287"/>
      <c r="AH409" s="288"/>
      <c r="AI409" s="289"/>
      <c r="AJ409" s="289"/>
      <c r="AK409" s="289"/>
      <c r="AL409" s="289"/>
      <c r="AM409" s="289"/>
      <c r="AN409" s="289"/>
      <c r="AO409" s="289"/>
      <c r="AP409" s="289"/>
      <c r="AQ409" s="289"/>
      <c r="AR409" s="289"/>
      <c r="AS409" s="289"/>
      <c r="AT409" s="289"/>
      <c r="AU409" s="289"/>
      <c r="AV409" s="289"/>
      <c r="AW409" s="289"/>
      <c r="AX409" s="289"/>
      <c r="AY409" s="289"/>
      <c r="AZ409" s="289"/>
      <c r="BA409" s="289"/>
      <c r="BB409" s="289"/>
      <c r="BC409" s="289"/>
      <c r="BD409" s="289"/>
      <c r="BE409" s="289"/>
      <c r="BF409" s="289"/>
      <c r="BG409" s="289"/>
      <c r="BH409" s="289"/>
      <c r="BI409" s="289"/>
      <c r="BJ409" s="289"/>
      <c r="BK409" s="289"/>
      <c r="BL409" s="289"/>
      <c r="BM409" s="289"/>
      <c r="BN409" s="289"/>
      <c r="BO409" s="289"/>
      <c r="BP409" s="289"/>
      <c r="BQ409" s="289"/>
      <c r="BR409" s="289"/>
      <c r="BS409" s="289"/>
      <c r="BT409" s="289"/>
      <c r="BU409" s="289"/>
      <c r="BV409" s="289"/>
      <c r="BW409" s="289"/>
      <c r="BX409" s="289"/>
      <c r="BY409" s="289"/>
      <c r="BZ409" s="289"/>
      <c r="CA409" s="289"/>
      <c r="CB409" s="289"/>
      <c r="CC409" s="289"/>
      <c r="CD409" s="289"/>
      <c r="CE409" s="289"/>
      <c r="CF409" s="289"/>
      <c r="CG409" s="289"/>
      <c r="CH409" s="289"/>
      <c r="CI409" s="290"/>
    </row>
    <row r="410" spans="2:87" s="66" customFormat="1" ht="31.5" x14ac:dyDescent="0.25">
      <c r="B410" s="184">
        <v>1</v>
      </c>
      <c r="C410" s="161" t="s">
        <v>772</v>
      </c>
      <c r="D410" s="52"/>
      <c r="E410" s="52">
        <v>1</v>
      </c>
      <c r="F410" s="52"/>
      <c r="G410" s="52"/>
      <c r="H410" s="161"/>
      <c r="I410" s="185" t="s">
        <v>773</v>
      </c>
      <c r="J410" s="60">
        <v>39990</v>
      </c>
      <c r="K410" s="60">
        <v>39990</v>
      </c>
      <c r="L410" s="124">
        <v>14500</v>
      </c>
      <c r="M410" s="63">
        <f>L410-O410</f>
        <v>2289.16</v>
      </c>
      <c r="N410" s="63">
        <f>O410+P410</f>
        <v>14500</v>
      </c>
      <c r="O410" s="124">
        <v>12210.84</v>
      </c>
      <c r="P410" s="63">
        <v>2289.16</v>
      </c>
      <c r="Q410" s="124">
        <v>10000</v>
      </c>
      <c r="R410" s="124">
        <v>10000</v>
      </c>
      <c r="S410" s="128">
        <v>121.378</v>
      </c>
      <c r="T410" s="128">
        <v>121.378</v>
      </c>
      <c r="U410" s="124">
        <v>10000</v>
      </c>
      <c r="V410" s="124">
        <v>10000</v>
      </c>
      <c r="W410" s="63">
        <f>X410</f>
        <v>24500</v>
      </c>
      <c r="X410" s="63">
        <f t="shared" si="113"/>
        <v>24500</v>
      </c>
      <c r="Y410" s="60">
        <v>39500</v>
      </c>
      <c r="Z410" s="63">
        <f t="shared" si="114"/>
        <v>24500</v>
      </c>
      <c r="AA410" s="63">
        <f>Y410-Z410-361</f>
        <v>14639</v>
      </c>
      <c r="AB410" s="63">
        <f>AC410</f>
        <v>14639</v>
      </c>
      <c r="AC410" s="63">
        <v>14639</v>
      </c>
      <c r="AD410" s="63"/>
      <c r="AE410" s="63"/>
      <c r="AF410" s="63"/>
      <c r="AH410" s="102"/>
      <c r="AI410" s="64"/>
      <c r="AJ410" s="64"/>
      <c r="AK410" s="64"/>
      <c r="AL410" s="64"/>
      <c r="AM410" s="64"/>
      <c r="AN410" s="64"/>
      <c r="AO410" s="64"/>
      <c r="AP410" s="64"/>
      <c r="AQ410" s="64"/>
      <c r="AR410" s="64"/>
      <c r="AS410" s="64"/>
      <c r="AT410" s="64"/>
      <c r="AU410" s="64"/>
      <c r="AV410" s="64"/>
      <c r="AW410" s="64"/>
      <c r="AX410" s="64"/>
      <c r="AY410" s="64"/>
      <c r="AZ410" s="64"/>
      <c r="BA410" s="64"/>
      <c r="BB410" s="64"/>
      <c r="BC410" s="64"/>
      <c r="BD410" s="64"/>
      <c r="BE410" s="64"/>
      <c r="BF410" s="64"/>
      <c r="BG410" s="64"/>
      <c r="BH410" s="64"/>
      <c r="BI410" s="64"/>
      <c r="BJ410" s="64"/>
      <c r="BK410" s="64"/>
      <c r="BL410" s="64"/>
      <c r="BM410" s="64"/>
      <c r="BN410" s="64"/>
      <c r="BO410" s="64"/>
      <c r="BP410" s="64"/>
      <c r="BQ410" s="64"/>
      <c r="BR410" s="64"/>
      <c r="BS410" s="64"/>
      <c r="BT410" s="64"/>
      <c r="BU410" s="64"/>
      <c r="BV410" s="64"/>
      <c r="BW410" s="64"/>
      <c r="BX410" s="64"/>
      <c r="BY410" s="64"/>
      <c r="BZ410" s="64"/>
      <c r="CA410" s="64"/>
      <c r="CB410" s="64"/>
      <c r="CC410" s="64"/>
      <c r="CD410" s="64"/>
      <c r="CE410" s="64"/>
      <c r="CF410" s="64"/>
      <c r="CG410" s="64"/>
      <c r="CH410" s="64"/>
      <c r="CI410" s="65"/>
    </row>
    <row r="411" spans="2:87" s="66" customFormat="1" ht="47.25" x14ac:dyDescent="0.25">
      <c r="B411" s="184">
        <v>1</v>
      </c>
      <c r="C411" s="161" t="s">
        <v>774</v>
      </c>
      <c r="D411" s="52"/>
      <c r="E411" s="52">
        <v>1</v>
      </c>
      <c r="F411" s="52"/>
      <c r="G411" s="52"/>
      <c r="H411" s="161"/>
      <c r="I411" s="185" t="s">
        <v>775</v>
      </c>
      <c r="J411" s="60">
        <v>14400</v>
      </c>
      <c r="K411" s="60">
        <v>14400</v>
      </c>
      <c r="L411" s="186">
        <v>10080</v>
      </c>
      <c r="M411" s="63">
        <f>L411-O411</f>
        <v>5597.0569999999998</v>
      </c>
      <c r="N411" s="63">
        <f>O411+P411</f>
        <v>10080</v>
      </c>
      <c r="O411" s="186">
        <v>4482.9430000000002</v>
      </c>
      <c r="P411" s="63">
        <v>5597.0569999999998</v>
      </c>
      <c r="Q411" s="186"/>
      <c r="R411" s="186"/>
      <c r="S411" s="186"/>
      <c r="T411" s="186"/>
      <c r="U411" s="186"/>
      <c r="V411" s="186"/>
      <c r="W411" s="63">
        <f t="shared" ref="W411:W417" si="115">X411</f>
        <v>10080</v>
      </c>
      <c r="X411" s="63">
        <f t="shared" si="113"/>
        <v>10080</v>
      </c>
      <c r="Y411" s="60">
        <v>14400</v>
      </c>
      <c r="Z411" s="63">
        <f t="shared" si="114"/>
        <v>10080</v>
      </c>
      <c r="AA411" s="63">
        <f>Y411-Z411-365</f>
        <v>3955</v>
      </c>
      <c r="AB411" s="63">
        <v>3955</v>
      </c>
      <c r="AC411" s="63">
        <v>3955</v>
      </c>
      <c r="AD411" s="63"/>
      <c r="AE411" s="63"/>
      <c r="AF411" s="63"/>
      <c r="AH411" s="102"/>
      <c r="AI411" s="64"/>
      <c r="AJ411" s="64"/>
      <c r="AK411" s="64"/>
      <c r="AL411" s="64"/>
      <c r="AM411" s="64"/>
      <c r="AN411" s="64"/>
      <c r="AO411" s="64"/>
      <c r="AP411" s="64"/>
      <c r="AQ411" s="64"/>
      <c r="AR411" s="64"/>
      <c r="AS411" s="64"/>
      <c r="AT411" s="64"/>
      <c r="AU411" s="64"/>
      <c r="AV411" s="64"/>
      <c r="AW411" s="64"/>
      <c r="AX411" s="64"/>
      <c r="AY411" s="64"/>
      <c r="AZ411" s="64"/>
      <c r="BA411" s="64"/>
      <c r="BB411" s="64"/>
      <c r="BC411" s="64"/>
      <c r="BD411" s="64"/>
      <c r="BE411" s="64"/>
      <c r="BF411" s="64"/>
      <c r="BG411" s="64"/>
      <c r="BH411" s="64"/>
      <c r="BI411" s="64"/>
      <c r="BJ411" s="64"/>
      <c r="BK411" s="64"/>
      <c r="BL411" s="64"/>
      <c r="BM411" s="64"/>
      <c r="BN411" s="64"/>
      <c r="BO411" s="64"/>
      <c r="BP411" s="64"/>
      <c r="BQ411" s="64"/>
      <c r="BR411" s="64"/>
      <c r="BS411" s="64"/>
      <c r="BT411" s="64"/>
      <c r="BU411" s="64"/>
      <c r="BV411" s="64"/>
      <c r="BW411" s="64"/>
      <c r="BX411" s="64"/>
      <c r="BY411" s="64"/>
      <c r="BZ411" s="64"/>
      <c r="CA411" s="64"/>
      <c r="CB411" s="64"/>
      <c r="CC411" s="64"/>
      <c r="CD411" s="64"/>
      <c r="CE411" s="64"/>
      <c r="CF411" s="64"/>
      <c r="CG411" s="64"/>
      <c r="CH411" s="64"/>
      <c r="CI411" s="65"/>
    </row>
    <row r="412" spans="2:87" s="66" customFormat="1" ht="47.25" x14ac:dyDescent="0.25">
      <c r="B412" s="184">
        <v>1</v>
      </c>
      <c r="C412" s="161" t="s">
        <v>776</v>
      </c>
      <c r="D412" s="52"/>
      <c r="E412" s="52">
        <v>1</v>
      </c>
      <c r="F412" s="52"/>
      <c r="G412" s="52"/>
      <c r="H412" s="161"/>
      <c r="I412" s="185" t="s">
        <v>777</v>
      </c>
      <c r="J412" s="60">
        <v>16250</v>
      </c>
      <c r="K412" s="60">
        <v>16250</v>
      </c>
      <c r="L412" s="186">
        <v>8125</v>
      </c>
      <c r="M412" s="63">
        <f>L412-O412</f>
        <v>2760.4889999999996</v>
      </c>
      <c r="N412" s="63">
        <f>O412+P412</f>
        <v>8125</v>
      </c>
      <c r="O412" s="186">
        <v>5364.5110000000004</v>
      </c>
      <c r="P412" s="63">
        <v>2760.4889999999996</v>
      </c>
      <c r="Q412" s="186">
        <v>8125</v>
      </c>
      <c r="R412" s="186">
        <v>8125</v>
      </c>
      <c r="S412" s="186"/>
      <c r="T412" s="186"/>
      <c r="U412" s="186">
        <v>8125</v>
      </c>
      <c r="V412" s="186">
        <v>8125</v>
      </c>
      <c r="W412" s="63">
        <f t="shared" si="115"/>
        <v>16250</v>
      </c>
      <c r="X412" s="63">
        <f t="shared" si="113"/>
        <v>16250</v>
      </c>
      <c r="Y412" s="60">
        <v>16250</v>
      </c>
      <c r="Z412" s="63">
        <f t="shared" si="114"/>
        <v>16250</v>
      </c>
      <c r="AA412" s="63">
        <f>Y412-Z412</f>
        <v>0</v>
      </c>
      <c r="AB412" s="63">
        <v>0</v>
      </c>
      <c r="AC412" s="63">
        <v>0</v>
      </c>
      <c r="AD412" s="63"/>
      <c r="AE412" s="63"/>
      <c r="AF412" s="63"/>
      <c r="AH412" s="102"/>
      <c r="AI412" s="64"/>
      <c r="AJ412" s="64"/>
      <c r="AK412" s="64"/>
      <c r="AL412" s="64"/>
      <c r="AM412" s="64"/>
      <c r="AN412" s="64"/>
      <c r="AO412" s="64"/>
      <c r="AP412" s="64"/>
      <c r="AQ412" s="64"/>
      <c r="AR412" s="64"/>
      <c r="AS412" s="64"/>
      <c r="AT412" s="64"/>
      <c r="AU412" s="64"/>
      <c r="AV412" s="64"/>
      <c r="AW412" s="64"/>
      <c r="AX412" s="64"/>
      <c r="AY412" s="64"/>
      <c r="AZ412" s="64"/>
      <c r="BA412" s="64"/>
      <c r="BB412" s="64"/>
      <c r="BC412" s="64"/>
      <c r="BD412" s="64"/>
      <c r="BE412" s="64"/>
      <c r="BF412" s="64"/>
      <c r="BG412" s="64"/>
      <c r="BH412" s="64"/>
      <c r="BI412" s="64"/>
      <c r="BJ412" s="64"/>
      <c r="BK412" s="64"/>
      <c r="BL412" s="64"/>
      <c r="BM412" s="64"/>
      <c r="BN412" s="64"/>
      <c r="BO412" s="64"/>
      <c r="BP412" s="64"/>
      <c r="BQ412" s="64"/>
      <c r="BR412" s="64"/>
      <c r="BS412" s="64"/>
      <c r="BT412" s="64"/>
      <c r="BU412" s="64"/>
      <c r="BV412" s="64"/>
      <c r="BW412" s="64"/>
      <c r="BX412" s="64"/>
      <c r="BY412" s="64"/>
      <c r="BZ412" s="64"/>
      <c r="CA412" s="64"/>
      <c r="CB412" s="64"/>
      <c r="CC412" s="64"/>
      <c r="CD412" s="64"/>
      <c r="CE412" s="64"/>
      <c r="CF412" s="64"/>
      <c r="CG412" s="64"/>
      <c r="CH412" s="64"/>
      <c r="CI412" s="65"/>
    </row>
    <row r="413" spans="2:87" s="66" customFormat="1" ht="31.5" x14ac:dyDescent="0.25">
      <c r="B413" s="184">
        <v>2</v>
      </c>
      <c r="C413" s="161" t="s">
        <v>778</v>
      </c>
      <c r="D413" s="52"/>
      <c r="E413" s="52">
        <v>1</v>
      </c>
      <c r="F413" s="52"/>
      <c r="G413" s="52"/>
      <c r="H413" s="161"/>
      <c r="I413" s="141" t="s">
        <v>779</v>
      </c>
      <c r="J413" s="60">
        <v>7000</v>
      </c>
      <c r="K413" s="60">
        <v>7000</v>
      </c>
      <c r="L413" s="71"/>
      <c r="M413" s="71"/>
      <c r="N413" s="71"/>
      <c r="O413" s="71"/>
      <c r="P413" s="71"/>
      <c r="Q413" s="62">
        <f>4000</f>
        <v>4000</v>
      </c>
      <c r="R413" s="62">
        <f>4000</f>
        <v>4000</v>
      </c>
      <c r="S413" s="62"/>
      <c r="T413" s="62"/>
      <c r="U413" s="62">
        <f>4000</f>
        <v>4000</v>
      </c>
      <c r="V413" s="62">
        <f>4000</f>
        <v>4000</v>
      </c>
      <c r="W413" s="63">
        <f t="shared" si="115"/>
        <v>4000</v>
      </c>
      <c r="X413" s="63">
        <f t="shared" si="113"/>
        <v>4000</v>
      </c>
      <c r="Y413" s="60">
        <v>7000</v>
      </c>
      <c r="Z413" s="63">
        <f t="shared" si="114"/>
        <v>4000</v>
      </c>
      <c r="AA413" s="63">
        <f>Y413-Z413</f>
        <v>3000</v>
      </c>
      <c r="AB413" s="63">
        <v>3000</v>
      </c>
      <c r="AC413" s="63">
        <v>3000</v>
      </c>
      <c r="AD413" s="63"/>
      <c r="AE413" s="63"/>
      <c r="AF413" s="63"/>
      <c r="AH413" s="102"/>
      <c r="AI413" s="64"/>
      <c r="AJ413" s="64">
        <v>269560</v>
      </c>
      <c r="AK413" s="64"/>
      <c r="AL413" s="64"/>
      <c r="AM413" s="64"/>
      <c r="AN413" s="64"/>
      <c r="AO413" s="64"/>
      <c r="AP413" s="64"/>
      <c r="AQ413" s="64"/>
      <c r="AR413" s="64"/>
      <c r="AS413" s="64"/>
      <c r="AT413" s="64"/>
      <c r="AU413" s="64"/>
      <c r="AV413" s="64"/>
      <c r="AW413" s="64"/>
      <c r="AX413" s="64"/>
      <c r="AY413" s="64"/>
      <c r="AZ413" s="64"/>
      <c r="BA413" s="64"/>
      <c r="BB413" s="64"/>
      <c r="BC413" s="64"/>
      <c r="BD413" s="64"/>
      <c r="BE413" s="64"/>
      <c r="BF413" s="64"/>
      <c r="BG413" s="64"/>
      <c r="BH413" s="64"/>
      <c r="BI413" s="64"/>
      <c r="BJ413" s="64"/>
      <c r="BK413" s="64"/>
      <c r="BL413" s="64"/>
      <c r="BM413" s="64"/>
      <c r="BN413" s="64"/>
      <c r="BO413" s="64"/>
      <c r="BP413" s="64"/>
      <c r="BQ413" s="64"/>
      <c r="BR413" s="64"/>
      <c r="BS413" s="64"/>
      <c r="BT413" s="64"/>
      <c r="BU413" s="64"/>
      <c r="BV413" s="64"/>
      <c r="BW413" s="64"/>
      <c r="BX413" s="64"/>
      <c r="BY413" s="64"/>
      <c r="BZ413" s="64"/>
      <c r="CA413" s="64"/>
      <c r="CB413" s="64"/>
      <c r="CC413" s="64"/>
      <c r="CD413" s="64"/>
      <c r="CE413" s="64"/>
      <c r="CF413" s="64"/>
      <c r="CG413" s="64"/>
      <c r="CH413" s="64"/>
      <c r="CI413" s="65"/>
    </row>
    <row r="414" spans="2:87" s="66" customFormat="1" ht="57" customHeight="1" x14ac:dyDescent="0.25">
      <c r="B414" s="184">
        <v>1</v>
      </c>
      <c r="C414" s="161" t="s">
        <v>780</v>
      </c>
      <c r="D414" s="52"/>
      <c r="E414" s="52"/>
      <c r="F414" s="52">
        <v>1</v>
      </c>
      <c r="G414" s="52">
        <v>1</v>
      </c>
      <c r="H414" s="161"/>
      <c r="I414" s="218" t="s">
        <v>1036</v>
      </c>
      <c r="J414" s="60">
        <v>5500</v>
      </c>
      <c r="K414" s="60">
        <v>5500</v>
      </c>
      <c r="L414" s="71"/>
      <c r="M414" s="71"/>
      <c r="N414" s="71"/>
      <c r="O414" s="71"/>
      <c r="P414" s="71"/>
      <c r="Q414" s="71"/>
      <c r="R414" s="71"/>
      <c r="S414" s="71"/>
      <c r="T414" s="71"/>
      <c r="U414" s="71"/>
      <c r="V414" s="71"/>
      <c r="W414" s="63">
        <f t="shared" si="115"/>
        <v>0</v>
      </c>
      <c r="X414" s="63">
        <f t="shared" si="113"/>
        <v>0</v>
      </c>
      <c r="Y414" s="60">
        <v>5500</v>
      </c>
      <c r="Z414" s="63">
        <f t="shared" si="114"/>
        <v>0</v>
      </c>
      <c r="AA414" s="326">
        <v>3500</v>
      </c>
      <c r="AB414" s="63">
        <f>AC414+AD414</f>
        <v>1500</v>
      </c>
      <c r="AC414" s="63">
        <v>1500</v>
      </c>
      <c r="AD414" s="63"/>
      <c r="AE414" s="63"/>
      <c r="AF414" s="63"/>
      <c r="AH414" s="102"/>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64"/>
      <c r="BL414" s="64"/>
      <c r="BM414" s="64"/>
      <c r="BN414" s="64"/>
      <c r="BO414" s="64"/>
      <c r="BP414" s="64"/>
      <c r="BQ414" s="64"/>
      <c r="BR414" s="64"/>
      <c r="BS414" s="64"/>
      <c r="BT414" s="64"/>
      <c r="BU414" s="64"/>
      <c r="BV414" s="64"/>
      <c r="BW414" s="64"/>
      <c r="BX414" s="64"/>
      <c r="BY414" s="64"/>
      <c r="BZ414" s="64"/>
      <c r="CA414" s="64"/>
      <c r="CB414" s="64"/>
      <c r="CC414" s="64"/>
      <c r="CD414" s="64"/>
      <c r="CE414" s="64"/>
      <c r="CF414" s="64"/>
      <c r="CG414" s="64"/>
      <c r="CH414" s="64"/>
      <c r="CI414" s="65"/>
    </row>
    <row r="415" spans="2:87" s="66" customFormat="1" ht="54" customHeight="1" x14ac:dyDescent="0.25">
      <c r="B415" s="184">
        <v>2</v>
      </c>
      <c r="C415" s="161" t="s">
        <v>781</v>
      </c>
      <c r="D415" s="52"/>
      <c r="E415" s="52"/>
      <c r="F415" s="52">
        <v>1</v>
      </c>
      <c r="G415" s="52">
        <v>1</v>
      </c>
      <c r="H415" s="161"/>
      <c r="I415" s="218" t="s">
        <v>1037</v>
      </c>
      <c r="J415" s="60">
        <v>5000</v>
      </c>
      <c r="K415" s="60">
        <v>5000</v>
      </c>
      <c r="L415" s="71"/>
      <c r="M415" s="71"/>
      <c r="N415" s="71"/>
      <c r="O415" s="71"/>
      <c r="P415" s="71"/>
      <c r="Q415" s="71"/>
      <c r="R415" s="71"/>
      <c r="S415" s="71"/>
      <c r="T415" s="71"/>
      <c r="U415" s="71"/>
      <c r="V415" s="71"/>
      <c r="W415" s="63">
        <f t="shared" si="115"/>
        <v>0</v>
      </c>
      <c r="X415" s="63">
        <f t="shared" si="113"/>
        <v>0</v>
      </c>
      <c r="Y415" s="60">
        <v>5000</v>
      </c>
      <c r="Z415" s="63">
        <f t="shared" si="114"/>
        <v>0</v>
      </c>
      <c r="AA415" s="326">
        <v>3500</v>
      </c>
      <c r="AB415" s="63">
        <f>AC415+AD415</f>
        <v>1500</v>
      </c>
      <c r="AC415" s="63">
        <v>1500</v>
      </c>
      <c r="AD415" s="63"/>
      <c r="AE415" s="63"/>
      <c r="AF415" s="63"/>
      <c r="AH415" s="102"/>
      <c r="AI415" s="64"/>
      <c r="AJ415" s="64"/>
      <c r="AK415" s="64"/>
      <c r="AL415" s="64"/>
      <c r="AM415" s="64"/>
      <c r="AN415" s="64"/>
      <c r="AO415" s="64"/>
      <c r="AP415" s="64"/>
      <c r="AQ415" s="64"/>
      <c r="AR415" s="64"/>
      <c r="AS415" s="64"/>
      <c r="AT415" s="64"/>
      <c r="AU415" s="64"/>
      <c r="AV415" s="64"/>
      <c r="AW415" s="64"/>
      <c r="AX415" s="64"/>
      <c r="AY415" s="64"/>
      <c r="AZ415" s="64"/>
      <c r="BA415" s="64"/>
      <c r="BB415" s="64"/>
      <c r="BC415" s="64"/>
      <c r="BD415" s="64"/>
      <c r="BE415" s="64"/>
      <c r="BF415" s="64"/>
      <c r="BG415" s="64"/>
      <c r="BH415" s="64"/>
      <c r="BI415" s="64"/>
      <c r="BJ415" s="64"/>
      <c r="BK415" s="64"/>
      <c r="BL415" s="64"/>
      <c r="BM415" s="64"/>
      <c r="BN415" s="64"/>
      <c r="BO415" s="64"/>
      <c r="BP415" s="64"/>
      <c r="BQ415" s="64"/>
      <c r="BR415" s="64"/>
      <c r="BS415" s="64"/>
      <c r="BT415" s="64"/>
      <c r="BU415" s="64"/>
      <c r="BV415" s="64"/>
      <c r="BW415" s="64"/>
      <c r="BX415" s="64"/>
      <c r="BY415" s="64"/>
      <c r="BZ415" s="64"/>
      <c r="CA415" s="64"/>
      <c r="CB415" s="64"/>
      <c r="CC415" s="64"/>
      <c r="CD415" s="64"/>
      <c r="CE415" s="64"/>
      <c r="CF415" s="64"/>
      <c r="CG415" s="64"/>
      <c r="CH415" s="64"/>
      <c r="CI415" s="65"/>
    </row>
    <row r="416" spans="2:87" s="66" customFormat="1" ht="54" customHeight="1" x14ac:dyDescent="0.25">
      <c r="B416" s="184">
        <v>3</v>
      </c>
      <c r="C416" s="161" t="s">
        <v>782</v>
      </c>
      <c r="D416" s="52"/>
      <c r="E416" s="52"/>
      <c r="F416" s="52">
        <v>1</v>
      </c>
      <c r="G416" s="52">
        <v>1</v>
      </c>
      <c r="H416" s="161"/>
      <c r="I416" s="218" t="s">
        <v>1038</v>
      </c>
      <c r="J416" s="60">
        <v>5000</v>
      </c>
      <c r="K416" s="60">
        <v>5000</v>
      </c>
      <c r="L416" s="71"/>
      <c r="M416" s="71"/>
      <c r="N416" s="71"/>
      <c r="O416" s="71"/>
      <c r="P416" s="71"/>
      <c r="Q416" s="71"/>
      <c r="R416" s="71"/>
      <c r="S416" s="71"/>
      <c r="T416" s="71"/>
      <c r="U416" s="71"/>
      <c r="V416" s="71"/>
      <c r="W416" s="63">
        <f t="shared" si="115"/>
        <v>0</v>
      </c>
      <c r="X416" s="63">
        <f t="shared" si="113"/>
        <v>0</v>
      </c>
      <c r="Y416" s="60">
        <v>5000</v>
      </c>
      <c r="Z416" s="63">
        <f t="shared" si="114"/>
        <v>0</v>
      </c>
      <c r="AA416" s="326">
        <v>2000</v>
      </c>
      <c r="AB416" s="63">
        <f>AC416+AD416</f>
        <v>1500</v>
      </c>
      <c r="AC416" s="63">
        <v>1500</v>
      </c>
      <c r="AD416" s="63"/>
      <c r="AE416" s="63"/>
      <c r="AF416" s="63"/>
      <c r="AH416" s="102"/>
      <c r="AI416" s="64"/>
      <c r="AJ416" s="64"/>
      <c r="AK416" s="64"/>
      <c r="AL416" s="64"/>
      <c r="AM416" s="64"/>
      <c r="AN416" s="64"/>
      <c r="AO416" s="64"/>
      <c r="AP416" s="64"/>
      <c r="AQ416" s="64"/>
      <c r="AR416" s="64"/>
      <c r="AS416" s="64"/>
      <c r="AT416" s="64"/>
      <c r="AU416" s="64"/>
      <c r="AV416" s="64"/>
      <c r="AW416" s="64"/>
      <c r="AX416" s="64"/>
      <c r="AY416" s="64"/>
      <c r="AZ416" s="64"/>
      <c r="BA416" s="64"/>
      <c r="BB416" s="64"/>
      <c r="BC416" s="64"/>
      <c r="BD416" s="64"/>
      <c r="BE416" s="64"/>
      <c r="BF416" s="64"/>
      <c r="BG416" s="64"/>
      <c r="BH416" s="64"/>
      <c r="BI416" s="64"/>
      <c r="BJ416" s="64"/>
      <c r="BK416" s="64"/>
      <c r="BL416" s="64"/>
      <c r="BM416" s="64"/>
      <c r="BN416" s="64"/>
      <c r="BO416" s="64"/>
      <c r="BP416" s="64"/>
      <c r="BQ416" s="64"/>
      <c r="BR416" s="64"/>
      <c r="BS416" s="64"/>
      <c r="BT416" s="64"/>
      <c r="BU416" s="64"/>
      <c r="BV416" s="64"/>
      <c r="BW416" s="64"/>
      <c r="BX416" s="64"/>
      <c r="BY416" s="64"/>
      <c r="BZ416" s="64"/>
      <c r="CA416" s="64"/>
      <c r="CB416" s="64"/>
      <c r="CC416" s="64"/>
      <c r="CD416" s="64"/>
      <c r="CE416" s="64"/>
      <c r="CF416" s="64"/>
      <c r="CG416" s="64"/>
      <c r="CH416" s="64"/>
      <c r="CI416" s="65"/>
    </row>
    <row r="417" spans="2:87" s="66" customFormat="1" ht="55.5" customHeight="1" x14ac:dyDescent="0.25">
      <c r="B417" s="184">
        <v>4</v>
      </c>
      <c r="C417" s="161" t="s">
        <v>783</v>
      </c>
      <c r="D417" s="52"/>
      <c r="E417" s="52"/>
      <c r="F417" s="52">
        <v>1</v>
      </c>
      <c r="G417" s="52">
        <v>1</v>
      </c>
      <c r="H417" s="161"/>
      <c r="I417" s="218" t="s">
        <v>1039</v>
      </c>
      <c r="J417" s="60">
        <v>3500</v>
      </c>
      <c r="K417" s="60">
        <v>3500</v>
      </c>
      <c r="L417" s="71"/>
      <c r="M417" s="71"/>
      <c r="N417" s="71"/>
      <c r="O417" s="71"/>
      <c r="P417" s="71"/>
      <c r="Q417" s="71"/>
      <c r="R417" s="71"/>
      <c r="S417" s="71"/>
      <c r="T417" s="71"/>
      <c r="U417" s="71"/>
      <c r="V417" s="71"/>
      <c r="W417" s="63">
        <f t="shared" si="115"/>
        <v>0</v>
      </c>
      <c r="X417" s="63">
        <f t="shared" si="113"/>
        <v>0</v>
      </c>
      <c r="Y417" s="60">
        <v>3500</v>
      </c>
      <c r="Z417" s="63">
        <f t="shared" si="114"/>
        <v>0</v>
      </c>
      <c r="AA417" s="326">
        <v>1980</v>
      </c>
      <c r="AB417" s="63">
        <f>AC417+AD417</f>
        <v>1000</v>
      </c>
      <c r="AC417" s="63">
        <v>1000</v>
      </c>
      <c r="AD417" s="63"/>
      <c r="AE417" s="63"/>
      <c r="AF417" s="63"/>
      <c r="AH417" s="102"/>
      <c r="AI417" s="64"/>
      <c r="AJ417" s="64"/>
      <c r="AK417" s="64"/>
      <c r="AL417" s="64"/>
      <c r="AM417" s="64"/>
      <c r="AN417" s="64"/>
      <c r="AO417" s="64"/>
      <c r="AP417" s="64"/>
      <c r="AQ417" s="64"/>
      <c r="AR417" s="64"/>
      <c r="AS417" s="64"/>
      <c r="AT417" s="64"/>
      <c r="AU417" s="64"/>
      <c r="AV417" s="64"/>
      <c r="AW417" s="64"/>
      <c r="AX417" s="64"/>
      <c r="AY417" s="64"/>
      <c r="AZ417" s="64"/>
      <c r="BA417" s="64"/>
      <c r="BB417" s="64"/>
      <c r="BC417" s="64"/>
      <c r="BD417" s="64"/>
      <c r="BE417" s="64"/>
      <c r="BF417" s="64"/>
      <c r="BG417" s="64"/>
      <c r="BH417" s="64"/>
      <c r="BI417" s="64"/>
      <c r="BJ417" s="64"/>
      <c r="BK417" s="64"/>
      <c r="BL417" s="64"/>
      <c r="BM417" s="64"/>
      <c r="BN417" s="64"/>
      <c r="BO417" s="64"/>
      <c r="BP417" s="64"/>
      <c r="BQ417" s="64"/>
      <c r="BR417" s="64"/>
      <c r="BS417" s="64"/>
      <c r="BT417" s="64"/>
      <c r="BU417" s="64"/>
      <c r="BV417" s="64"/>
      <c r="BW417" s="64"/>
      <c r="BX417" s="64"/>
      <c r="BY417" s="64"/>
      <c r="BZ417" s="64"/>
      <c r="CA417" s="64"/>
      <c r="CB417" s="64"/>
      <c r="CC417" s="64"/>
      <c r="CD417" s="64"/>
      <c r="CE417" s="64"/>
      <c r="CF417" s="64"/>
      <c r="CG417" s="64"/>
      <c r="CH417" s="64"/>
      <c r="CI417" s="65"/>
    </row>
    <row r="418" spans="2:87" s="66" customFormat="1" ht="47.25" x14ac:dyDescent="0.25">
      <c r="B418" s="283">
        <v>1</v>
      </c>
      <c r="C418" s="76" t="s">
        <v>363</v>
      </c>
      <c r="D418" s="52"/>
      <c r="E418" s="52"/>
      <c r="F418" s="52">
        <v>1</v>
      </c>
      <c r="G418" s="52">
        <v>1</v>
      </c>
      <c r="H418" s="76"/>
      <c r="I418" s="67" t="s">
        <v>784</v>
      </c>
      <c r="J418" s="60">
        <v>2623</v>
      </c>
      <c r="K418" s="60">
        <v>2623</v>
      </c>
      <c r="L418" s="71"/>
      <c r="M418" s="71"/>
      <c r="N418" s="71"/>
      <c r="O418" s="71"/>
      <c r="P418" s="71"/>
      <c r="Q418" s="71">
        <v>1000</v>
      </c>
      <c r="R418" s="71">
        <v>1000</v>
      </c>
      <c r="S418" s="71"/>
      <c r="T418" s="71"/>
      <c r="U418" s="71">
        <v>1000</v>
      </c>
      <c r="V418" s="71">
        <v>1000</v>
      </c>
      <c r="W418" s="63">
        <f>X418</f>
        <v>1000</v>
      </c>
      <c r="X418" s="63">
        <f t="shared" si="113"/>
        <v>1000</v>
      </c>
      <c r="Y418" s="60">
        <v>2623</v>
      </c>
      <c r="Z418" s="63">
        <f t="shared" si="114"/>
        <v>1000</v>
      </c>
      <c r="AA418" s="63">
        <f>Y418-Z418</f>
        <v>1623</v>
      </c>
      <c r="AB418" s="63">
        <v>1623</v>
      </c>
      <c r="AC418" s="63">
        <v>1623</v>
      </c>
      <c r="AD418" s="63"/>
      <c r="AE418" s="63"/>
      <c r="AF418" s="63"/>
      <c r="AH418" s="102"/>
      <c r="AI418" s="64"/>
      <c r="AJ418" s="64"/>
      <c r="AK418" s="64"/>
      <c r="AL418" s="64"/>
      <c r="AM418" s="64"/>
      <c r="AN418" s="64"/>
      <c r="AO418" s="64"/>
      <c r="AP418" s="64"/>
      <c r="AQ418" s="64"/>
      <c r="AR418" s="64"/>
      <c r="AS418" s="64"/>
      <c r="AT418" s="64"/>
      <c r="AU418" s="64"/>
      <c r="AV418" s="64"/>
      <c r="AW418" s="64"/>
      <c r="AX418" s="64"/>
      <c r="AY418" s="64"/>
      <c r="AZ418" s="64"/>
      <c r="BA418" s="64"/>
      <c r="BB418" s="64"/>
      <c r="BC418" s="64"/>
      <c r="BD418" s="64"/>
      <c r="BE418" s="64"/>
      <c r="BF418" s="64"/>
      <c r="BG418" s="64"/>
      <c r="BH418" s="64"/>
      <c r="BI418" s="64"/>
      <c r="BJ418" s="64"/>
      <c r="BK418" s="64"/>
      <c r="BL418" s="64"/>
      <c r="BM418" s="64"/>
      <c r="BN418" s="64"/>
      <c r="BO418" s="64"/>
      <c r="BP418" s="64"/>
      <c r="BQ418" s="64"/>
      <c r="BR418" s="64"/>
      <c r="BS418" s="64"/>
      <c r="BT418" s="64"/>
      <c r="BU418" s="64"/>
      <c r="BV418" s="64"/>
      <c r="BW418" s="64"/>
      <c r="BX418" s="64"/>
      <c r="BY418" s="64"/>
      <c r="BZ418" s="64"/>
      <c r="CA418" s="64"/>
      <c r="CB418" s="64"/>
      <c r="CC418" s="64"/>
      <c r="CD418" s="64"/>
      <c r="CE418" s="64"/>
      <c r="CF418" s="64"/>
      <c r="CG418" s="64"/>
      <c r="CH418" s="64"/>
      <c r="CI418" s="65"/>
    </row>
    <row r="419" spans="2:87" s="66" customFormat="1" ht="47.25" x14ac:dyDescent="0.25">
      <c r="B419" s="69" t="s">
        <v>194</v>
      </c>
      <c r="C419" s="58" t="s">
        <v>787</v>
      </c>
      <c r="D419" s="52"/>
      <c r="E419" s="52">
        <v>1</v>
      </c>
      <c r="F419" s="52"/>
      <c r="G419" s="52"/>
      <c r="H419" s="58"/>
      <c r="I419" s="142" t="s">
        <v>788</v>
      </c>
      <c r="J419" s="60">
        <v>2504</v>
      </c>
      <c r="K419" s="60">
        <v>2503.5</v>
      </c>
      <c r="L419" s="71"/>
      <c r="M419" s="71"/>
      <c r="N419" s="71"/>
      <c r="O419" s="71"/>
      <c r="P419" s="71"/>
      <c r="Q419" s="77">
        <v>670</v>
      </c>
      <c r="R419" s="77">
        <v>670</v>
      </c>
      <c r="S419" s="71"/>
      <c r="T419" s="71"/>
      <c r="U419" s="77">
        <v>670</v>
      </c>
      <c r="V419" s="77">
        <v>670</v>
      </c>
      <c r="W419" s="63">
        <f>X419</f>
        <v>670</v>
      </c>
      <c r="X419" s="63">
        <f t="shared" si="113"/>
        <v>670</v>
      </c>
      <c r="Y419" s="60">
        <v>2503.5</v>
      </c>
      <c r="Z419" s="63">
        <f t="shared" si="114"/>
        <v>670</v>
      </c>
      <c r="AA419" s="63">
        <f>Y419-Z419-(2%*Y419)</f>
        <v>1783.43</v>
      </c>
      <c r="AB419" s="63">
        <v>1783.43</v>
      </c>
      <c r="AC419" s="63">
        <v>1783.43</v>
      </c>
      <c r="AD419" s="63"/>
      <c r="AE419" s="63"/>
      <c r="AF419" s="63"/>
      <c r="AG419" s="107"/>
      <c r="AH419" s="102"/>
      <c r="AI419" s="64"/>
      <c r="AJ419" s="64">
        <v>65200</v>
      </c>
      <c r="AK419" s="64"/>
      <c r="AL419" s="64"/>
      <c r="AM419" s="64"/>
      <c r="AN419" s="64"/>
      <c r="AO419" s="64"/>
      <c r="AP419" s="64"/>
      <c r="AQ419" s="64"/>
      <c r="AR419" s="64"/>
      <c r="AS419" s="64"/>
      <c r="AT419" s="64"/>
      <c r="AU419" s="64"/>
      <c r="AV419" s="64"/>
      <c r="AW419" s="64"/>
      <c r="AX419" s="64"/>
      <c r="AY419" s="64"/>
      <c r="AZ419" s="64"/>
      <c r="BA419" s="64"/>
      <c r="BB419" s="64"/>
      <c r="BC419" s="64"/>
      <c r="BD419" s="64"/>
      <c r="BE419" s="64"/>
      <c r="BF419" s="64"/>
      <c r="BG419" s="64"/>
      <c r="BH419" s="64"/>
      <c r="BI419" s="64"/>
      <c r="BJ419" s="64"/>
      <c r="BK419" s="64"/>
      <c r="BL419" s="64"/>
      <c r="BM419" s="64"/>
      <c r="BN419" s="64"/>
      <c r="BO419" s="64"/>
      <c r="BP419" s="64"/>
      <c r="BQ419" s="64"/>
      <c r="BR419" s="64"/>
      <c r="BS419" s="64"/>
      <c r="BT419" s="64"/>
      <c r="BU419" s="64"/>
      <c r="BV419" s="64"/>
      <c r="BW419" s="64"/>
      <c r="BX419" s="64"/>
      <c r="BY419" s="64"/>
      <c r="BZ419" s="64"/>
      <c r="CA419" s="64"/>
      <c r="CB419" s="64"/>
      <c r="CC419" s="64"/>
      <c r="CD419" s="64"/>
      <c r="CE419" s="64"/>
      <c r="CF419" s="64"/>
      <c r="CG419" s="64"/>
      <c r="CH419" s="64"/>
      <c r="CI419" s="65"/>
    </row>
    <row r="420" spans="2:87" s="66" customFormat="1" ht="47.25" x14ac:dyDescent="0.25">
      <c r="B420" s="135">
        <v>1</v>
      </c>
      <c r="C420" s="189" t="s">
        <v>790</v>
      </c>
      <c r="D420" s="52"/>
      <c r="E420" s="52">
        <v>1</v>
      </c>
      <c r="F420" s="52"/>
      <c r="G420" s="52"/>
      <c r="H420" s="189"/>
      <c r="I420" s="59" t="s">
        <v>791</v>
      </c>
      <c r="J420" s="60">
        <v>5426</v>
      </c>
      <c r="K420" s="60">
        <v>5426</v>
      </c>
      <c r="L420" s="71"/>
      <c r="M420" s="71"/>
      <c r="N420" s="71"/>
      <c r="O420" s="71"/>
      <c r="P420" s="71"/>
      <c r="Q420" s="186">
        <v>2500</v>
      </c>
      <c r="R420" s="186">
        <v>2500</v>
      </c>
      <c r="S420" s="128">
        <v>1388.0841129999999</v>
      </c>
      <c r="T420" s="128">
        <v>1388.0841129999999</v>
      </c>
      <c r="U420" s="186">
        <v>2500</v>
      </c>
      <c r="V420" s="186">
        <v>2500</v>
      </c>
      <c r="W420" s="63">
        <f>X420</f>
        <v>2500</v>
      </c>
      <c r="X420" s="63">
        <f t="shared" si="113"/>
        <v>2500</v>
      </c>
      <c r="Y420" s="60">
        <v>5426</v>
      </c>
      <c r="Z420" s="63">
        <f t="shared" si="114"/>
        <v>2500</v>
      </c>
      <c r="AA420" s="63">
        <f>Y420-Z420-(2%*Y420)</f>
        <v>2817.48</v>
      </c>
      <c r="AB420" s="63">
        <v>2817.48</v>
      </c>
      <c r="AC420" s="63">
        <v>2817.48</v>
      </c>
      <c r="AD420" s="63"/>
      <c r="AE420" s="63"/>
      <c r="AF420" s="63"/>
      <c r="AH420" s="102"/>
      <c r="AI420" s="64"/>
      <c r="AJ420" s="64">
        <v>397640</v>
      </c>
      <c r="AK420" s="64"/>
      <c r="AL420" s="64"/>
      <c r="AM420" s="64"/>
      <c r="AN420" s="64"/>
      <c r="AO420" s="64"/>
      <c r="AP420" s="64"/>
      <c r="AQ420" s="64"/>
      <c r="AR420" s="64"/>
      <c r="AS420" s="64"/>
      <c r="AT420" s="64"/>
      <c r="AU420" s="64"/>
      <c r="AV420" s="64"/>
      <c r="AW420" s="64"/>
      <c r="AX420" s="64"/>
      <c r="AY420" s="64"/>
      <c r="AZ420" s="64"/>
      <c r="BA420" s="64"/>
      <c r="BB420" s="64"/>
      <c r="BC420" s="64"/>
      <c r="BD420" s="64"/>
      <c r="BE420" s="64"/>
      <c r="BF420" s="64"/>
      <c r="BG420" s="64"/>
      <c r="BH420" s="64"/>
      <c r="BI420" s="64"/>
      <c r="BJ420" s="64"/>
      <c r="BK420" s="64"/>
      <c r="BL420" s="64"/>
      <c r="BM420" s="64"/>
      <c r="BN420" s="64"/>
      <c r="BO420" s="64"/>
      <c r="BP420" s="64"/>
      <c r="BQ420" s="64"/>
      <c r="BR420" s="64"/>
      <c r="BS420" s="64"/>
      <c r="BT420" s="64"/>
      <c r="BU420" s="64"/>
      <c r="BV420" s="64"/>
      <c r="BW420" s="64"/>
      <c r="BX420" s="64"/>
      <c r="BY420" s="64"/>
      <c r="BZ420" s="64"/>
      <c r="CA420" s="64"/>
      <c r="CB420" s="64"/>
      <c r="CC420" s="64"/>
      <c r="CD420" s="64"/>
      <c r="CE420" s="64"/>
      <c r="CF420" s="64"/>
      <c r="CG420" s="64"/>
      <c r="CH420" s="64"/>
      <c r="CI420" s="65"/>
    </row>
    <row r="421" spans="2:87" s="66" customFormat="1" ht="44.25" customHeight="1" x14ac:dyDescent="0.25">
      <c r="B421" s="283">
        <v>1</v>
      </c>
      <c r="C421" s="76" t="s">
        <v>792</v>
      </c>
      <c r="D421" s="52"/>
      <c r="E421" s="52"/>
      <c r="F421" s="52">
        <v>1</v>
      </c>
      <c r="G421" s="52">
        <v>1</v>
      </c>
      <c r="H421" s="76"/>
      <c r="I421" s="142" t="s">
        <v>1154</v>
      </c>
      <c r="J421" s="60">
        <v>1900</v>
      </c>
      <c r="K421" s="60">
        <v>1900</v>
      </c>
      <c r="L421" s="71"/>
      <c r="M421" s="71"/>
      <c r="N421" s="71"/>
      <c r="O421" s="71"/>
      <c r="P421" s="71"/>
      <c r="Q421" s="71"/>
      <c r="R421" s="71"/>
      <c r="S421" s="71"/>
      <c r="T421" s="71"/>
      <c r="U421" s="71"/>
      <c r="V421" s="71"/>
      <c r="W421" s="63">
        <f>X421</f>
        <v>0</v>
      </c>
      <c r="X421" s="63">
        <f t="shared" si="113"/>
        <v>0</v>
      </c>
      <c r="Y421" s="60">
        <v>1900</v>
      </c>
      <c r="Z421" s="63">
        <f t="shared" si="114"/>
        <v>0</v>
      </c>
      <c r="AA421" s="63">
        <f>95%*Y421</f>
        <v>1805</v>
      </c>
      <c r="AB421" s="63">
        <f>AC421+AD421</f>
        <v>1805</v>
      </c>
      <c r="AC421" s="63">
        <v>1805</v>
      </c>
      <c r="AD421" s="63"/>
      <c r="AE421" s="63"/>
      <c r="AF421" s="63"/>
      <c r="AH421" s="102"/>
      <c r="AI421" s="64"/>
      <c r="AJ421" s="64"/>
      <c r="AK421" s="64"/>
      <c r="AL421" s="64"/>
      <c r="AM421" s="64"/>
      <c r="AN421" s="64"/>
      <c r="AO421" s="64"/>
      <c r="AP421" s="64"/>
      <c r="AQ421" s="64"/>
      <c r="AR421" s="64"/>
      <c r="AS421" s="64"/>
      <c r="AT421" s="64"/>
      <c r="AU421" s="64"/>
      <c r="AV421" s="64"/>
      <c r="AW421" s="64"/>
      <c r="AX421" s="64"/>
      <c r="AY421" s="64"/>
      <c r="AZ421" s="64"/>
      <c r="BA421" s="64"/>
      <c r="BB421" s="64"/>
      <c r="BC421" s="64"/>
      <c r="BD421" s="64"/>
      <c r="BE421" s="64"/>
      <c r="BF421" s="64"/>
      <c r="BG421" s="64"/>
      <c r="BH421" s="64"/>
      <c r="BI421" s="64"/>
      <c r="BJ421" s="64"/>
      <c r="BK421" s="64"/>
      <c r="BL421" s="64"/>
      <c r="BM421" s="64"/>
      <c r="BN421" s="64"/>
      <c r="BO421" s="64"/>
      <c r="BP421" s="64"/>
      <c r="BQ421" s="64"/>
      <c r="BR421" s="64"/>
      <c r="BS421" s="64"/>
      <c r="BT421" s="64"/>
      <c r="BU421" s="64"/>
      <c r="BV421" s="64"/>
      <c r="BW421" s="64"/>
      <c r="BX421" s="64"/>
      <c r="BY421" s="64"/>
      <c r="BZ421" s="64"/>
      <c r="CA421" s="64"/>
      <c r="CB421" s="64"/>
      <c r="CC421" s="64"/>
      <c r="CD421" s="64"/>
      <c r="CE421" s="64"/>
      <c r="CF421" s="64"/>
      <c r="CG421" s="64"/>
      <c r="CH421" s="64"/>
      <c r="CI421" s="65"/>
    </row>
    <row r="422" spans="2:87" s="66" customFormat="1" ht="51.75" customHeight="1" x14ac:dyDescent="0.25">
      <c r="B422" s="283">
        <v>2</v>
      </c>
      <c r="C422" s="76" t="s">
        <v>793</v>
      </c>
      <c r="D422" s="52"/>
      <c r="E422" s="52"/>
      <c r="F422" s="52">
        <v>1</v>
      </c>
      <c r="G422" s="52">
        <v>1</v>
      </c>
      <c r="H422" s="76"/>
      <c r="I422" s="142" t="s">
        <v>1155</v>
      </c>
      <c r="J422" s="60">
        <v>489</v>
      </c>
      <c r="K422" s="60">
        <v>489</v>
      </c>
      <c r="L422" s="71"/>
      <c r="M422" s="71"/>
      <c r="N422" s="71"/>
      <c r="O422" s="71"/>
      <c r="P422" s="71"/>
      <c r="Q422" s="71"/>
      <c r="R422" s="71"/>
      <c r="S422" s="71"/>
      <c r="T422" s="71"/>
      <c r="U422" s="71"/>
      <c r="V422" s="71"/>
      <c r="W422" s="63">
        <f>X422</f>
        <v>0</v>
      </c>
      <c r="X422" s="63">
        <f t="shared" si="113"/>
        <v>0</v>
      </c>
      <c r="Y422" s="60">
        <v>489</v>
      </c>
      <c r="Z422" s="63">
        <f t="shared" si="114"/>
        <v>0</v>
      </c>
      <c r="AA422" s="63">
        <f>Y422-Z422</f>
        <v>489</v>
      </c>
      <c r="AB422" s="63">
        <f>AC422+AD422</f>
        <v>489</v>
      </c>
      <c r="AC422" s="63">
        <v>489</v>
      </c>
      <c r="AD422" s="63"/>
      <c r="AE422" s="63"/>
      <c r="AF422" s="63"/>
      <c r="AH422" s="102"/>
      <c r="AI422" s="64"/>
      <c r="AJ422" s="64"/>
      <c r="AK422" s="64"/>
      <c r="AL422" s="64"/>
      <c r="AM422" s="64"/>
      <c r="AN422" s="64"/>
      <c r="AO422" s="64"/>
      <c r="AP422" s="64"/>
      <c r="AQ422" s="64"/>
      <c r="AR422" s="64"/>
      <c r="AS422" s="64"/>
      <c r="AT422" s="64"/>
      <c r="AU422" s="64"/>
      <c r="AV422" s="64"/>
      <c r="AW422" s="64"/>
      <c r="AX422" s="64"/>
      <c r="AY422" s="64"/>
      <c r="AZ422" s="64"/>
      <c r="BA422" s="64"/>
      <c r="BB422" s="64"/>
      <c r="BC422" s="64"/>
      <c r="BD422" s="64"/>
      <c r="BE422" s="64"/>
      <c r="BF422" s="64"/>
      <c r="BG422" s="64"/>
      <c r="BH422" s="64"/>
      <c r="BI422" s="64"/>
      <c r="BJ422" s="64"/>
      <c r="BK422" s="64"/>
      <c r="BL422" s="64"/>
      <c r="BM422" s="64"/>
      <c r="BN422" s="64"/>
      <c r="BO422" s="64"/>
      <c r="BP422" s="64"/>
      <c r="BQ422" s="64"/>
      <c r="BR422" s="64"/>
      <c r="BS422" s="64"/>
      <c r="BT422" s="64"/>
      <c r="BU422" s="64"/>
      <c r="BV422" s="64"/>
      <c r="BW422" s="64"/>
      <c r="BX422" s="64"/>
      <c r="BY422" s="64"/>
      <c r="BZ422" s="64"/>
      <c r="CA422" s="64"/>
      <c r="CB422" s="64"/>
      <c r="CC422" s="64"/>
      <c r="CD422" s="64"/>
      <c r="CE422" s="64"/>
      <c r="CF422" s="64"/>
      <c r="CG422" s="64"/>
      <c r="CH422" s="64"/>
      <c r="CI422" s="65"/>
    </row>
    <row r="423" spans="2:87" s="190" customFormat="1" ht="15.75" x14ac:dyDescent="0.25">
      <c r="AH423" s="191"/>
      <c r="AI423" s="64"/>
      <c r="AJ423" s="64">
        <f>AJ413+AJ419+AJ420</f>
        <v>732400</v>
      </c>
      <c r="AK423" s="64"/>
      <c r="AL423" s="64"/>
      <c r="AM423" s="64"/>
      <c r="AN423" s="64"/>
      <c r="AO423" s="64"/>
      <c r="AP423" s="64"/>
      <c r="AQ423" s="64"/>
      <c r="AR423" s="64"/>
      <c r="AS423" s="64"/>
      <c r="AT423" s="64"/>
      <c r="AU423" s="64"/>
      <c r="AV423" s="64"/>
      <c r="AW423" s="64"/>
      <c r="AX423" s="64"/>
      <c r="AY423" s="64"/>
      <c r="AZ423" s="64"/>
      <c r="BA423" s="64"/>
      <c r="BB423" s="64"/>
      <c r="BC423" s="64"/>
      <c r="BD423" s="64"/>
      <c r="BE423" s="64"/>
      <c r="BF423" s="64"/>
      <c r="BG423" s="64"/>
      <c r="BH423" s="64"/>
      <c r="BI423" s="64"/>
      <c r="BJ423" s="64"/>
      <c r="BK423" s="64"/>
      <c r="BL423" s="64"/>
      <c r="BM423" s="64"/>
      <c r="BN423" s="64"/>
      <c r="BO423" s="64"/>
      <c r="BP423" s="64"/>
      <c r="BQ423" s="64"/>
      <c r="BR423" s="64"/>
      <c r="BS423" s="64"/>
      <c r="BT423" s="64"/>
      <c r="BU423" s="64"/>
      <c r="BV423" s="64"/>
      <c r="BW423" s="64"/>
      <c r="BX423" s="64"/>
      <c r="BY423" s="64"/>
      <c r="BZ423" s="64"/>
      <c r="CA423" s="64"/>
      <c r="CB423" s="64"/>
      <c r="CC423" s="64"/>
      <c r="CD423" s="64"/>
      <c r="CE423" s="64"/>
      <c r="CF423" s="64"/>
      <c r="CG423" s="64"/>
      <c r="CH423" s="64"/>
      <c r="CI423" s="192"/>
    </row>
    <row r="424" spans="2:87" s="193" customFormat="1" x14ac:dyDescent="0.25"/>
    <row r="425" spans="2:87" s="194" customFormat="1" x14ac:dyDescent="0.25"/>
    <row r="426" spans="2:87" s="194" customFormat="1" x14ac:dyDescent="0.25"/>
    <row r="427" spans="2:87" s="194" customFormat="1" x14ac:dyDescent="0.25"/>
    <row r="428" spans="2:87" s="194" customFormat="1" x14ac:dyDescent="0.25"/>
    <row r="429" spans="2:87" s="194" customFormat="1" x14ac:dyDescent="0.25"/>
    <row r="430" spans="2:87" s="194" customFormat="1" x14ac:dyDescent="0.25"/>
    <row r="431" spans="2:87" s="194" customFormat="1" x14ac:dyDescent="0.25"/>
    <row r="432" spans="2:87" s="194" customFormat="1" x14ac:dyDescent="0.25"/>
    <row r="433" s="194" customFormat="1" x14ac:dyDescent="0.25"/>
    <row r="434" s="194" customFormat="1" x14ac:dyDescent="0.25"/>
    <row r="435" s="194" customFormat="1" x14ac:dyDescent="0.25"/>
    <row r="436" s="194" customFormat="1" x14ac:dyDescent="0.25"/>
    <row r="437" s="194" customFormat="1" x14ac:dyDescent="0.25"/>
    <row r="438" s="194" customFormat="1" x14ac:dyDescent="0.25"/>
    <row r="439" s="194" customFormat="1" x14ac:dyDescent="0.25"/>
    <row r="440" s="194" customFormat="1" x14ac:dyDescent="0.25"/>
    <row r="441" s="194" customFormat="1" x14ac:dyDescent="0.25"/>
    <row r="442" s="194" customFormat="1" x14ac:dyDescent="0.25"/>
    <row r="443" s="194" customFormat="1" x14ac:dyDescent="0.25"/>
    <row r="444" s="194" customFormat="1" x14ac:dyDescent="0.25"/>
    <row r="445" s="194" customFormat="1" x14ac:dyDescent="0.25"/>
    <row r="446" s="194" customFormat="1" x14ac:dyDescent="0.25"/>
    <row r="447" s="194" customFormat="1" x14ac:dyDescent="0.25"/>
    <row r="448" s="194" customFormat="1" x14ac:dyDescent="0.25"/>
    <row r="449" s="194" customFormat="1" x14ac:dyDescent="0.25"/>
    <row r="450" s="194" customFormat="1" x14ac:dyDescent="0.25"/>
    <row r="451" s="194" customFormat="1" x14ac:dyDescent="0.25"/>
    <row r="452" s="194" customFormat="1" x14ac:dyDescent="0.25"/>
    <row r="453" s="194" customFormat="1" x14ac:dyDescent="0.25"/>
    <row r="454" s="194" customFormat="1" x14ac:dyDescent="0.25"/>
    <row r="455" s="194" customFormat="1" x14ac:dyDescent="0.25"/>
    <row r="456" s="194" customFormat="1" x14ac:dyDescent="0.25"/>
    <row r="457" s="194" customFormat="1" x14ac:dyDescent="0.25"/>
    <row r="458" s="194" customFormat="1" x14ac:dyDescent="0.25"/>
    <row r="459" s="194" customFormat="1" x14ac:dyDescent="0.25"/>
    <row r="460" s="194" customFormat="1" x14ac:dyDescent="0.25"/>
    <row r="461" s="194" customFormat="1" x14ac:dyDescent="0.25"/>
    <row r="462" s="194" customFormat="1" x14ac:dyDescent="0.25"/>
    <row r="463" s="194" customFormat="1" x14ac:dyDescent="0.25"/>
    <row r="464" s="194" customFormat="1" x14ac:dyDescent="0.25"/>
    <row r="465" s="194" customFormat="1" x14ac:dyDescent="0.25"/>
    <row r="466" s="194" customFormat="1" x14ac:dyDescent="0.25"/>
    <row r="467" s="194" customFormat="1" x14ac:dyDescent="0.25"/>
    <row r="468" s="194" customFormat="1" x14ac:dyDescent="0.25"/>
  </sheetData>
  <mergeCells count="48">
    <mergeCell ref="AE9:AE10"/>
    <mergeCell ref="AF9:AF10"/>
    <mergeCell ref="AB7:AB10"/>
    <mergeCell ref="AC7:AC10"/>
    <mergeCell ref="AD7:AD10"/>
    <mergeCell ref="AE7:AF8"/>
    <mergeCell ref="W7:W10"/>
    <mergeCell ref="X7:X10"/>
    <mergeCell ref="Y7:Y10"/>
    <mergeCell ref="Z7:Z10"/>
    <mergeCell ref="L8:M8"/>
    <mergeCell ref="N8:P8"/>
    <mergeCell ref="L9:L10"/>
    <mergeCell ref="M9:M10"/>
    <mergeCell ref="N9:N10"/>
    <mergeCell ref="O9:P9"/>
    <mergeCell ref="Q6:R6"/>
    <mergeCell ref="AA7:AA10"/>
    <mergeCell ref="S6:T6"/>
    <mergeCell ref="U6:V6"/>
    <mergeCell ref="J7:J10"/>
    <mergeCell ref="K7:K10"/>
    <mergeCell ref="L7:P7"/>
    <mergeCell ref="Q7:Q10"/>
    <mergeCell ref="R7:R10"/>
    <mergeCell ref="S7:S10"/>
    <mergeCell ref="T7:T10"/>
    <mergeCell ref="U7:U10"/>
    <mergeCell ref="W5:X6"/>
    <mergeCell ref="Y5:Z6"/>
    <mergeCell ref="AA5:AF6"/>
    <mergeCell ref="V7:V10"/>
    <mergeCell ref="B1:AG1"/>
    <mergeCell ref="B2:AG2"/>
    <mergeCell ref="B3:AG3"/>
    <mergeCell ref="B5:B10"/>
    <mergeCell ref="C5:C10"/>
    <mergeCell ref="D5:D10"/>
    <mergeCell ref="E5:F5"/>
    <mergeCell ref="H5:H10"/>
    <mergeCell ref="I5:K5"/>
    <mergeCell ref="Q5:V5"/>
    <mergeCell ref="AG5:AG10"/>
    <mergeCell ref="E6:E10"/>
    <mergeCell ref="F6:F10"/>
    <mergeCell ref="G6:G9"/>
    <mergeCell ref="I6:I10"/>
    <mergeCell ref="J6:K6"/>
  </mergeCells>
  <pageMargins left="0.23622047244094491" right="0.15748031496062992" top="0.23622047244094491" bottom="0.19685039370078741" header="0.31496062992125984" footer="0.19685039370078741"/>
  <pageSetup paperSize="9" scale="56" orientation="landscape" horizont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HY646"/>
  <sheetViews>
    <sheetView view="pageBreakPreview" zoomScale="55" zoomScaleNormal="60" zoomScaleSheetLayoutView="55" workbookViewId="0">
      <pane xSplit="7" ySplit="10" topLeftCell="H11" activePane="bottomRight" state="frozen"/>
      <selection pane="topRight" activeCell="H1" sqref="H1"/>
      <selection pane="bottomLeft" activeCell="A11" sqref="A11"/>
      <selection pane="bottomRight" activeCell="AE15" sqref="AE15"/>
    </sheetView>
  </sheetViews>
  <sheetFormatPr defaultRowHeight="15" x14ac:dyDescent="0.25"/>
  <cols>
    <col min="1" max="1" width="7" style="84" customWidth="1"/>
    <col min="2" max="2" width="46.125" style="84" customWidth="1"/>
    <col min="3" max="3" width="8.5" style="84" hidden="1" customWidth="1"/>
    <col min="4" max="4" width="10.125" style="84" hidden="1" customWidth="1"/>
    <col min="5" max="6" width="9.25" style="84" hidden="1" customWidth="1"/>
    <col min="7" max="7" width="7.875" style="84" hidden="1" customWidth="1"/>
    <col min="8" max="8" width="19.375" style="84" customWidth="1"/>
    <col min="9" max="9" width="12.875" style="84" customWidth="1"/>
    <col min="10" max="10" width="15.75" style="84" customWidth="1"/>
    <col min="11" max="11" width="10.625" style="84" hidden="1" customWidth="1"/>
    <col min="12" max="12" width="10.75" style="84" hidden="1" customWidth="1"/>
    <col min="13" max="13" width="10.25" style="84" hidden="1" customWidth="1"/>
    <col min="14" max="14" width="10.875" style="84" hidden="1" customWidth="1"/>
    <col min="15" max="15" width="10.125" style="84" hidden="1" customWidth="1"/>
    <col min="16" max="16" width="12" style="84" hidden="1" customWidth="1"/>
    <col min="17" max="17" width="12.5" style="84" hidden="1" customWidth="1"/>
    <col min="18" max="18" width="10.5" style="84" hidden="1" customWidth="1"/>
    <col min="19" max="19" width="10.75" style="84" hidden="1" customWidth="1"/>
    <col min="20" max="20" width="10.875" style="84" hidden="1" customWidth="1"/>
    <col min="21" max="21" width="11.375" style="84" hidden="1" customWidth="1"/>
    <col min="22" max="22" width="11.125" style="84" customWidth="1"/>
    <col min="23" max="23" width="10.875" style="84" customWidth="1"/>
    <col min="24" max="24" width="12.125" style="84" customWidth="1"/>
    <col min="25" max="25" width="11.875" style="84" customWidth="1"/>
    <col min="26" max="26" width="10.75" style="84" customWidth="1"/>
    <col min="27" max="27" width="11.5" style="84" hidden="1" customWidth="1"/>
    <col min="28" max="29" width="11.75" style="84" hidden="1" customWidth="1"/>
    <col min="30" max="30" width="11.875" style="84" customWidth="1"/>
    <col min="31" max="31" width="10.75" style="84" customWidth="1"/>
    <col min="32" max="32" width="30.875" style="84" customWidth="1"/>
    <col min="33" max="33" width="15.875" style="195" customWidth="1"/>
    <col min="34" max="35" width="9" style="194"/>
    <col min="36" max="36" width="9.5" style="194" bestFit="1" customWidth="1"/>
    <col min="37" max="85" width="9" style="194"/>
    <col min="86" max="86" width="9" style="196"/>
    <col min="87" max="260" width="9" style="84"/>
    <col min="261" max="261" width="7.25" style="84" customWidth="1"/>
    <col min="262" max="262" width="46.125" style="84" customWidth="1"/>
    <col min="263" max="266" width="0" style="84" hidden="1" customWidth="1"/>
    <col min="267" max="267" width="17.375" style="84" customWidth="1"/>
    <col min="268" max="268" width="12.875" style="84" customWidth="1"/>
    <col min="269" max="269" width="15.75" style="84" customWidth="1"/>
    <col min="270" max="274" width="0" style="84" hidden="1" customWidth="1"/>
    <col min="275" max="275" width="12" style="84" customWidth="1"/>
    <col min="276" max="276" width="12.5" style="84" customWidth="1"/>
    <col min="277" max="280" width="0" style="84" hidden="1" customWidth="1"/>
    <col min="281" max="281" width="11.125" style="84" customWidth="1"/>
    <col min="282" max="282" width="10.875" style="84" customWidth="1"/>
    <col min="283" max="284" width="12.125" style="84" customWidth="1"/>
    <col min="285" max="285" width="11.75" style="84" customWidth="1"/>
    <col min="286" max="286" width="10.25" style="84" customWidth="1"/>
    <col min="287" max="287" width="9.125" style="84" customWidth="1"/>
    <col min="288" max="288" width="30.875" style="84" customWidth="1"/>
    <col min="289" max="291" width="9" style="84"/>
    <col min="292" max="292" width="9.5" style="84" bestFit="1" customWidth="1"/>
    <col min="293" max="516" width="9" style="84"/>
    <col min="517" max="517" width="7.25" style="84" customWidth="1"/>
    <col min="518" max="518" width="46.125" style="84" customWidth="1"/>
    <col min="519" max="522" width="0" style="84" hidden="1" customWidth="1"/>
    <col min="523" max="523" width="17.375" style="84" customWidth="1"/>
    <col min="524" max="524" width="12.875" style="84" customWidth="1"/>
    <col min="525" max="525" width="15.75" style="84" customWidth="1"/>
    <col min="526" max="530" width="0" style="84" hidden="1" customWidth="1"/>
    <col min="531" max="531" width="12" style="84" customWidth="1"/>
    <col min="532" max="532" width="12.5" style="84" customWidth="1"/>
    <col min="533" max="536" width="0" style="84" hidden="1" customWidth="1"/>
    <col min="537" max="537" width="11.125" style="84" customWidth="1"/>
    <col min="538" max="538" width="10.875" style="84" customWidth="1"/>
    <col min="539" max="540" width="12.125" style="84" customWidth="1"/>
    <col min="541" max="541" width="11.75" style="84" customWidth="1"/>
    <col min="542" max="542" width="10.25" style="84" customWidth="1"/>
    <col min="543" max="543" width="9.125" style="84" customWidth="1"/>
    <col min="544" max="544" width="30.875" style="84" customWidth="1"/>
    <col min="545" max="547" width="9" style="84"/>
    <col min="548" max="548" width="9.5" style="84" bestFit="1" customWidth="1"/>
    <col min="549" max="772" width="9" style="84"/>
    <col min="773" max="773" width="7.25" style="84" customWidth="1"/>
    <col min="774" max="774" width="46.125" style="84" customWidth="1"/>
    <col min="775" max="778" width="0" style="84" hidden="1" customWidth="1"/>
    <col min="779" max="779" width="17.375" style="84" customWidth="1"/>
    <col min="780" max="780" width="12.875" style="84" customWidth="1"/>
    <col min="781" max="781" width="15.75" style="84" customWidth="1"/>
    <col min="782" max="786" width="0" style="84" hidden="1" customWidth="1"/>
    <col min="787" max="787" width="12" style="84" customWidth="1"/>
    <col min="788" max="788" width="12.5" style="84" customWidth="1"/>
    <col min="789" max="792" width="0" style="84" hidden="1" customWidth="1"/>
    <col min="793" max="793" width="11.125" style="84" customWidth="1"/>
    <col min="794" max="794" width="10.875" style="84" customWidth="1"/>
    <col min="795" max="796" width="12.125" style="84" customWidth="1"/>
    <col min="797" max="797" width="11.75" style="84" customWidth="1"/>
    <col min="798" max="798" width="10.25" style="84" customWidth="1"/>
    <col min="799" max="799" width="9.125" style="84" customWidth="1"/>
    <col min="800" max="800" width="30.875" style="84" customWidth="1"/>
    <col min="801" max="803" width="9" style="84"/>
    <col min="804" max="804" width="9.5" style="84" bestFit="1" customWidth="1"/>
    <col min="805" max="1028" width="9" style="84"/>
    <col min="1029" max="1029" width="7.25" style="84" customWidth="1"/>
    <col min="1030" max="1030" width="46.125" style="84" customWidth="1"/>
    <col min="1031" max="1034" width="0" style="84" hidden="1" customWidth="1"/>
    <col min="1035" max="1035" width="17.375" style="84" customWidth="1"/>
    <col min="1036" max="1036" width="12.875" style="84" customWidth="1"/>
    <col min="1037" max="1037" width="15.75" style="84" customWidth="1"/>
    <col min="1038" max="1042" width="0" style="84" hidden="1" customWidth="1"/>
    <col min="1043" max="1043" width="12" style="84" customWidth="1"/>
    <col min="1044" max="1044" width="12.5" style="84" customWidth="1"/>
    <col min="1045" max="1048" width="0" style="84" hidden="1" customWidth="1"/>
    <col min="1049" max="1049" width="11.125" style="84" customWidth="1"/>
    <col min="1050" max="1050" width="10.875" style="84" customWidth="1"/>
    <col min="1051" max="1052" width="12.125" style="84" customWidth="1"/>
    <col min="1053" max="1053" width="11.75" style="84" customWidth="1"/>
    <col min="1054" max="1054" width="10.25" style="84" customWidth="1"/>
    <col min="1055" max="1055" width="9.125" style="84" customWidth="1"/>
    <col min="1056" max="1056" width="30.875" style="84" customWidth="1"/>
    <col min="1057" max="1059" width="9" style="84"/>
    <col min="1060" max="1060" width="9.5" style="84" bestFit="1" customWidth="1"/>
    <col min="1061" max="1284" width="9" style="84"/>
    <col min="1285" max="1285" width="7.25" style="84" customWidth="1"/>
    <col min="1286" max="1286" width="46.125" style="84" customWidth="1"/>
    <col min="1287" max="1290" width="0" style="84" hidden="1" customWidth="1"/>
    <col min="1291" max="1291" width="17.375" style="84" customWidth="1"/>
    <col min="1292" max="1292" width="12.875" style="84" customWidth="1"/>
    <col min="1293" max="1293" width="15.75" style="84" customWidth="1"/>
    <col min="1294" max="1298" width="0" style="84" hidden="1" customWidth="1"/>
    <col min="1299" max="1299" width="12" style="84" customWidth="1"/>
    <col min="1300" max="1300" width="12.5" style="84" customWidth="1"/>
    <col min="1301" max="1304" width="0" style="84" hidden="1" customWidth="1"/>
    <col min="1305" max="1305" width="11.125" style="84" customWidth="1"/>
    <col min="1306" max="1306" width="10.875" style="84" customWidth="1"/>
    <col min="1307" max="1308" width="12.125" style="84" customWidth="1"/>
    <col min="1309" max="1309" width="11.75" style="84" customWidth="1"/>
    <col min="1310" max="1310" width="10.25" style="84" customWidth="1"/>
    <col min="1311" max="1311" width="9.125" style="84" customWidth="1"/>
    <col min="1312" max="1312" width="30.875" style="84" customWidth="1"/>
    <col min="1313" max="1315" width="9" style="84"/>
    <col min="1316" max="1316" width="9.5" style="84" bestFit="1" customWidth="1"/>
    <col min="1317" max="1540" width="9" style="84"/>
    <col min="1541" max="1541" width="7.25" style="84" customWidth="1"/>
    <col min="1542" max="1542" width="46.125" style="84" customWidth="1"/>
    <col min="1543" max="1546" width="0" style="84" hidden="1" customWidth="1"/>
    <col min="1547" max="1547" width="17.375" style="84" customWidth="1"/>
    <col min="1548" max="1548" width="12.875" style="84" customWidth="1"/>
    <col min="1549" max="1549" width="15.75" style="84" customWidth="1"/>
    <col min="1550" max="1554" width="0" style="84" hidden="1" customWidth="1"/>
    <col min="1555" max="1555" width="12" style="84" customWidth="1"/>
    <col min="1556" max="1556" width="12.5" style="84" customWidth="1"/>
    <col min="1557" max="1560" width="0" style="84" hidden="1" customWidth="1"/>
    <col min="1561" max="1561" width="11.125" style="84" customWidth="1"/>
    <col min="1562" max="1562" width="10.875" style="84" customWidth="1"/>
    <col min="1563" max="1564" width="12.125" style="84" customWidth="1"/>
    <col min="1565" max="1565" width="11.75" style="84" customWidth="1"/>
    <col min="1566" max="1566" width="10.25" style="84" customWidth="1"/>
    <col min="1567" max="1567" width="9.125" style="84" customWidth="1"/>
    <col min="1568" max="1568" width="30.875" style="84" customWidth="1"/>
    <col min="1569" max="1571" width="9" style="84"/>
    <col min="1572" max="1572" width="9.5" style="84" bestFit="1" customWidth="1"/>
    <col min="1573" max="1796" width="9" style="84"/>
    <col min="1797" max="1797" width="7.25" style="84" customWidth="1"/>
    <col min="1798" max="1798" width="46.125" style="84" customWidth="1"/>
    <col min="1799" max="1802" width="0" style="84" hidden="1" customWidth="1"/>
    <col min="1803" max="1803" width="17.375" style="84" customWidth="1"/>
    <col min="1804" max="1804" width="12.875" style="84" customWidth="1"/>
    <col min="1805" max="1805" width="15.75" style="84" customWidth="1"/>
    <col min="1806" max="1810" width="0" style="84" hidden="1" customWidth="1"/>
    <col min="1811" max="1811" width="12" style="84" customWidth="1"/>
    <col min="1812" max="1812" width="12.5" style="84" customWidth="1"/>
    <col min="1813" max="1816" width="0" style="84" hidden="1" customWidth="1"/>
    <col min="1817" max="1817" width="11.125" style="84" customWidth="1"/>
    <col min="1818" max="1818" width="10.875" style="84" customWidth="1"/>
    <col min="1819" max="1820" width="12.125" style="84" customWidth="1"/>
    <col min="1821" max="1821" width="11.75" style="84" customWidth="1"/>
    <col min="1822" max="1822" width="10.25" style="84" customWidth="1"/>
    <col min="1823" max="1823" width="9.125" style="84" customWidth="1"/>
    <col min="1824" max="1824" width="30.875" style="84" customWidth="1"/>
    <col min="1825" max="1827" width="9" style="84"/>
    <col min="1828" max="1828" width="9.5" style="84" bestFit="1" customWidth="1"/>
    <col min="1829" max="2052" width="9" style="84"/>
    <col min="2053" max="2053" width="7.25" style="84" customWidth="1"/>
    <col min="2054" max="2054" width="46.125" style="84" customWidth="1"/>
    <col min="2055" max="2058" width="0" style="84" hidden="1" customWidth="1"/>
    <col min="2059" max="2059" width="17.375" style="84" customWidth="1"/>
    <col min="2060" max="2060" width="12.875" style="84" customWidth="1"/>
    <col min="2061" max="2061" width="15.75" style="84" customWidth="1"/>
    <col min="2062" max="2066" width="0" style="84" hidden="1" customWidth="1"/>
    <col min="2067" max="2067" width="12" style="84" customWidth="1"/>
    <col min="2068" max="2068" width="12.5" style="84" customWidth="1"/>
    <col min="2069" max="2072" width="0" style="84" hidden="1" customWidth="1"/>
    <col min="2073" max="2073" width="11.125" style="84" customWidth="1"/>
    <col min="2074" max="2074" width="10.875" style="84" customWidth="1"/>
    <col min="2075" max="2076" width="12.125" style="84" customWidth="1"/>
    <col min="2077" max="2077" width="11.75" style="84" customWidth="1"/>
    <col min="2078" max="2078" width="10.25" style="84" customWidth="1"/>
    <col min="2079" max="2079" width="9.125" style="84" customWidth="1"/>
    <col min="2080" max="2080" width="30.875" style="84" customWidth="1"/>
    <col min="2081" max="2083" width="9" style="84"/>
    <col min="2084" max="2084" width="9.5" style="84" bestFit="1" customWidth="1"/>
    <col min="2085" max="2308" width="9" style="84"/>
    <col min="2309" max="2309" width="7.25" style="84" customWidth="1"/>
    <col min="2310" max="2310" width="46.125" style="84" customWidth="1"/>
    <col min="2311" max="2314" width="0" style="84" hidden="1" customWidth="1"/>
    <col min="2315" max="2315" width="17.375" style="84" customWidth="1"/>
    <col min="2316" max="2316" width="12.875" style="84" customWidth="1"/>
    <col min="2317" max="2317" width="15.75" style="84" customWidth="1"/>
    <col min="2318" max="2322" width="0" style="84" hidden="1" customWidth="1"/>
    <col min="2323" max="2323" width="12" style="84" customWidth="1"/>
    <col min="2324" max="2324" width="12.5" style="84" customWidth="1"/>
    <col min="2325" max="2328" width="0" style="84" hidden="1" customWidth="1"/>
    <col min="2329" max="2329" width="11.125" style="84" customWidth="1"/>
    <col min="2330" max="2330" width="10.875" style="84" customWidth="1"/>
    <col min="2331" max="2332" width="12.125" style="84" customWidth="1"/>
    <col min="2333" max="2333" width="11.75" style="84" customWidth="1"/>
    <col min="2334" max="2334" width="10.25" style="84" customWidth="1"/>
    <col min="2335" max="2335" width="9.125" style="84" customWidth="1"/>
    <col min="2336" max="2336" width="30.875" style="84" customWidth="1"/>
    <col min="2337" max="2339" width="9" style="84"/>
    <col min="2340" max="2340" width="9.5" style="84" bestFit="1" customWidth="1"/>
    <col min="2341" max="2564" width="9" style="84"/>
    <col min="2565" max="2565" width="7.25" style="84" customWidth="1"/>
    <col min="2566" max="2566" width="46.125" style="84" customWidth="1"/>
    <col min="2567" max="2570" width="0" style="84" hidden="1" customWidth="1"/>
    <col min="2571" max="2571" width="17.375" style="84" customWidth="1"/>
    <col min="2572" max="2572" width="12.875" style="84" customWidth="1"/>
    <col min="2573" max="2573" width="15.75" style="84" customWidth="1"/>
    <col min="2574" max="2578" width="0" style="84" hidden="1" customWidth="1"/>
    <col min="2579" max="2579" width="12" style="84" customWidth="1"/>
    <col min="2580" max="2580" width="12.5" style="84" customWidth="1"/>
    <col min="2581" max="2584" width="0" style="84" hidden="1" customWidth="1"/>
    <col min="2585" max="2585" width="11.125" style="84" customWidth="1"/>
    <col min="2586" max="2586" width="10.875" style="84" customWidth="1"/>
    <col min="2587" max="2588" width="12.125" style="84" customWidth="1"/>
    <col min="2589" max="2589" width="11.75" style="84" customWidth="1"/>
    <col min="2590" max="2590" width="10.25" style="84" customWidth="1"/>
    <col min="2591" max="2591" width="9.125" style="84" customWidth="1"/>
    <col min="2592" max="2592" width="30.875" style="84" customWidth="1"/>
    <col min="2593" max="2595" width="9" style="84"/>
    <col min="2596" max="2596" width="9.5" style="84" bestFit="1" customWidth="1"/>
    <col min="2597" max="2820" width="9" style="84"/>
    <col min="2821" max="2821" width="7.25" style="84" customWidth="1"/>
    <col min="2822" max="2822" width="46.125" style="84" customWidth="1"/>
    <col min="2823" max="2826" width="0" style="84" hidden="1" customWidth="1"/>
    <col min="2827" max="2827" width="17.375" style="84" customWidth="1"/>
    <col min="2828" max="2828" width="12.875" style="84" customWidth="1"/>
    <col min="2829" max="2829" width="15.75" style="84" customWidth="1"/>
    <col min="2830" max="2834" width="0" style="84" hidden="1" customWidth="1"/>
    <col min="2835" max="2835" width="12" style="84" customWidth="1"/>
    <col min="2836" max="2836" width="12.5" style="84" customWidth="1"/>
    <col min="2837" max="2840" width="0" style="84" hidden="1" customWidth="1"/>
    <col min="2841" max="2841" width="11.125" style="84" customWidth="1"/>
    <col min="2842" max="2842" width="10.875" style="84" customWidth="1"/>
    <col min="2843" max="2844" width="12.125" style="84" customWidth="1"/>
    <col min="2845" max="2845" width="11.75" style="84" customWidth="1"/>
    <col min="2846" max="2846" width="10.25" style="84" customWidth="1"/>
    <col min="2847" max="2847" width="9.125" style="84" customWidth="1"/>
    <col min="2848" max="2848" width="30.875" style="84" customWidth="1"/>
    <col min="2849" max="2851" width="9" style="84"/>
    <col min="2852" max="2852" width="9.5" style="84" bestFit="1" customWidth="1"/>
    <col min="2853" max="3076" width="9" style="84"/>
    <col min="3077" max="3077" width="7.25" style="84" customWidth="1"/>
    <col min="3078" max="3078" width="46.125" style="84" customWidth="1"/>
    <col min="3079" max="3082" width="0" style="84" hidden="1" customWidth="1"/>
    <col min="3083" max="3083" width="17.375" style="84" customWidth="1"/>
    <col min="3084" max="3084" width="12.875" style="84" customWidth="1"/>
    <col min="3085" max="3085" width="15.75" style="84" customWidth="1"/>
    <col min="3086" max="3090" width="0" style="84" hidden="1" customWidth="1"/>
    <col min="3091" max="3091" width="12" style="84" customWidth="1"/>
    <col min="3092" max="3092" width="12.5" style="84" customWidth="1"/>
    <col min="3093" max="3096" width="0" style="84" hidden="1" customWidth="1"/>
    <col min="3097" max="3097" width="11.125" style="84" customWidth="1"/>
    <col min="3098" max="3098" width="10.875" style="84" customWidth="1"/>
    <col min="3099" max="3100" width="12.125" style="84" customWidth="1"/>
    <col min="3101" max="3101" width="11.75" style="84" customWidth="1"/>
    <col min="3102" max="3102" width="10.25" style="84" customWidth="1"/>
    <col min="3103" max="3103" width="9.125" style="84" customWidth="1"/>
    <col min="3104" max="3104" width="30.875" style="84" customWidth="1"/>
    <col min="3105" max="3107" width="9" style="84"/>
    <col min="3108" max="3108" width="9.5" style="84" bestFit="1" customWidth="1"/>
    <col min="3109" max="3332" width="9" style="84"/>
    <col min="3333" max="3333" width="7.25" style="84" customWidth="1"/>
    <col min="3334" max="3334" width="46.125" style="84" customWidth="1"/>
    <col min="3335" max="3338" width="0" style="84" hidden="1" customWidth="1"/>
    <col min="3339" max="3339" width="17.375" style="84" customWidth="1"/>
    <col min="3340" max="3340" width="12.875" style="84" customWidth="1"/>
    <col min="3341" max="3341" width="15.75" style="84" customWidth="1"/>
    <col min="3342" max="3346" width="0" style="84" hidden="1" customWidth="1"/>
    <col min="3347" max="3347" width="12" style="84" customWidth="1"/>
    <col min="3348" max="3348" width="12.5" style="84" customWidth="1"/>
    <col min="3349" max="3352" width="0" style="84" hidden="1" customWidth="1"/>
    <col min="3353" max="3353" width="11.125" style="84" customWidth="1"/>
    <col min="3354" max="3354" width="10.875" style="84" customWidth="1"/>
    <col min="3355" max="3356" width="12.125" style="84" customWidth="1"/>
    <col min="3357" max="3357" width="11.75" style="84" customWidth="1"/>
    <col min="3358" max="3358" width="10.25" style="84" customWidth="1"/>
    <col min="3359" max="3359" width="9.125" style="84" customWidth="1"/>
    <col min="3360" max="3360" width="30.875" style="84" customWidth="1"/>
    <col min="3361" max="3363" width="9" style="84"/>
    <col min="3364" max="3364" width="9.5" style="84" bestFit="1" customWidth="1"/>
    <col min="3365" max="3588" width="9" style="84"/>
    <col min="3589" max="3589" width="7.25" style="84" customWidth="1"/>
    <col min="3590" max="3590" width="46.125" style="84" customWidth="1"/>
    <col min="3591" max="3594" width="0" style="84" hidden="1" customWidth="1"/>
    <col min="3595" max="3595" width="17.375" style="84" customWidth="1"/>
    <col min="3596" max="3596" width="12.875" style="84" customWidth="1"/>
    <col min="3597" max="3597" width="15.75" style="84" customWidth="1"/>
    <col min="3598" max="3602" width="0" style="84" hidden="1" customWidth="1"/>
    <col min="3603" max="3603" width="12" style="84" customWidth="1"/>
    <col min="3604" max="3604" width="12.5" style="84" customWidth="1"/>
    <col min="3605" max="3608" width="0" style="84" hidden="1" customWidth="1"/>
    <col min="3609" max="3609" width="11.125" style="84" customWidth="1"/>
    <col min="3610" max="3610" width="10.875" style="84" customWidth="1"/>
    <col min="3611" max="3612" width="12.125" style="84" customWidth="1"/>
    <col min="3613" max="3613" width="11.75" style="84" customWidth="1"/>
    <col min="3614" max="3614" width="10.25" style="84" customWidth="1"/>
    <col min="3615" max="3615" width="9.125" style="84" customWidth="1"/>
    <col min="3616" max="3616" width="30.875" style="84" customWidth="1"/>
    <col min="3617" max="3619" width="9" style="84"/>
    <col min="3620" max="3620" width="9.5" style="84" bestFit="1" customWidth="1"/>
    <col min="3621" max="3844" width="9" style="84"/>
    <col min="3845" max="3845" width="7.25" style="84" customWidth="1"/>
    <col min="3846" max="3846" width="46.125" style="84" customWidth="1"/>
    <col min="3847" max="3850" width="0" style="84" hidden="1" customWidth="1"/>
    <col min="3851" max="3851" width="17.375" style="84" customWidth="1"/>
    <col min="3852" max="3852" width="12.875" style="84" customWidth="1"/>
    <col min="3853" max="3853" width="15.75" style="84" customWidth="1"/>
    <col min="3854" max="3858" width="0" style="84" hidden="1" customWidth="1"/>
    <col min="3859" max="3859" width="12" style="84" customWidth="1"/>
    <col min="3860" max="3860" width="12.5" style="84" customWidth="1"/>
    <col min="3861" max="3864" width="0" style="84" hidden="1" customWidth="1"/>
    <col min="3865" max="3865" width="11.125" style="84" customWidth="1"/>
    <col min="3866" max="3866" width="10.875" style="84" customWidth="1"/>
    <col min="3867" max="3868" width="12.125" style="84" customWidth="1"/>
    <col min="3869" max="3869" width="11.75" style="84" customWidth="1"/>
    <col min="3870" max="3870" width="10.25" style="84" customWidth="1"/>
    <col min="3871" max="3871" width="9.125" style="84" customWidth="1"/>
    <col min="3872" max="3872" width="30.875" style="84" customWidth="1"/>
    <col min="3873" max="3875" width="9" style="84"/>
    <col min="3876" max="3876" width="9.5" style="84" bestFit="1" customWidth="1"/>
    <col min="3877" max="4100" width="9" style="84"/>
    <col min="4101" max="4101" width="7.25" style="84" customWidth="1"/>
    <col min="4102" max="4102" width="46.125" style="84" customWidth="1"/>
    <col min="4103" max="4106" width="0" style="84" hidden="1" customWidth="1"/>
    <col min="4107" max="4107" width="17.375" style="84" customWidth="1"/>
    <col min="4108" max="4108" width="12.875" style="84" customWidth="1"/>
    <col min="4109" max="4109" width="15.75" style="84" customWidth="1"/>
    <col min="4110" max="4114" width="0" style="84" hidden="1" customWidth="1"/>
    <col min="4115" max="4115" width="12" style="84" customWidth="1"/>
    <col min="4116" max="4116" width="12.5" style="84" customWidth="1"/>
    <col min="4117" max="4120" width="0" style="84" hidden="1" customWidth="1"/>
    <col min="4121" max="4121" width="11.125" style="84" customWidth="1"/>
    <col min="4122" max="4122" width="10.875" style="84" customWidth="1"/>
    <col min="4123" max="4124" width="12.125" style="84" customWidth="1"/>
    <col min="4125" max="4125" width="11.75" style="84" customWidth="1"/>
    <col min="4126" max="4126" width="10.25" style="84" customWidth="1"/>
    <col min="4127" max="4127" width="9.125" style="84" customWidth="1"/>
    <col min="4128" max="4128" width="30.875" style="84" customWidth="1"/>
    <col min="4129" max="4131" width="9" style="84"/>
    <col min="4132" max="4132" width="9.5" style="84" bestFit="1" customWidth="1"/>
    <col min="4133" max="4356" width="9" style="84"/>
    <col min="4357" max="4357" width="7.25" style="84" customWidth="1"/>
    <col min="4358" max="4358" width="46.125" style="84" customWidth="1"/>
    <col min="4359" max="4362" width="0" style="84" hidden="1" customWidth="1"/>
    <col min="4363" max="4363" width="17.375" style="84" customWidth="1"/>
    <col min="4364" max="4364" width="12.875" style="84" customWidth="1"/>
    <col min="4365" max="4365" width="15.75" style="84" customWidth="1"/>
    <col min="4366" max="4370" width="0" style="84" hidden="1" customWidth="1"/>
    <col min="4371" max="4371" width="12" style="84" customWidth="1"/>
    <col min="4372" max="4372" width="12.5" style="84" customWidth="1"/>
    <col min="4373" max="4376" width="0" style="84" hidden="1" customWidth="1"/>
    <col min="4377" max="4377" width="11.125" style="84" customWidth="1"/>
    <col min="4378" max="4378" width="10.875" style="84" customWidth="1"/>
    <col min="4379" max="4380" width="12.125" style="84" customWidth="1"/>
    <col min="4381" max="4381" width="11.75" style="84" customWidth="1"/>
    <col min="4382" max="4382" width="10.25" style="84" customWidth="1"/>
    <col min="4383" max="4383" width="9.125" style="84" customWidth="1"/>
    <col min="4384" max="4384" width="30.875" style="84" customWidth="1"/>
    <col min="4385" max="4387" width="9" style="84"/>
    <col min="4388" max="4388" width="9.5" style="84" bestFit="1" customWidth="1"/>
    <col min="4389" max="4612" width="9" style="84"/>
    <col min="4613" max="4613" width="7.25" style="84" customWidth="1"/>
    <col min="4614" max="4614" width="46.125" style="84" customWidth="1"/>
    <col min="4615" max="4618" width="0" style="84" hidden="1" customWidth="1"/>
    <col min="4619" max="4619" width="17.375" style="84" customWidth="1"/>
    <col min="4620" max="4620" width="12.875" style="84" customWidth="1"/>
    <col min="4621" max="4621" width="15.75" style="84" customWidth="1"/>
    <col min="4622" max="4626" width="0" style="84" hidden="1" customWidth="1"/>
    <col min="4627" max="4627" width="12" style="84" customWidth="1"/>
    <col min="4628" max="4628" width="12.5" style="84" customWidth="1"/>
    <col min="4629" max="4632" width="0" style="84" hidden="1" customWidth="1"/>
    <col min="4633" max="4633" width="11.125" style="84" customWidth="1"/>
    <col min="4634" max="4634" width="10.875" style="84" customWidth="1"/>
    <col min="4635" max="4636" width="12.125" style="84" customWidth="1"/>
    <col min="4637" max="4637" width="11.75" style="84" customWidth="1"/>
    <col min="4638" max="4638" width="10.25" style="84" customWidth="1"/>
    <col min="4639" max="4639" width="9.125" style="84" customWidth="1"/>
    <col min="4640" max="4640" width="30.875" style="84" customWidth="1"/>
    <col min="4641" max="4643" width="9" style="84"/>
    <col min="4644" max="4644" width="9.5" style="84" bestFit="1" customWidth="1"/>
    <col min="4645" max="4868" width="9" style="84"/>
    <col min="4869" max="4869" width="7.25" style="84" customWidth="1"/>
    <col min="4870" max="4870" width="46.125" style="84" customWidth="1"/>
    <col min="4871" max="4874" width="0" style="84" hidden="1" customWidth="1"/>
    <col min="4875" max="4875" width="17.375" style="84" customWidth="1"/>
    <col min="4876" max="4876" width="12.875" style="84" customWidth="1"/>
    <col min="4877" max="4877" width="15.75" style="84" customWidth="1"/>
    <col min="4878" max="4882" width="0" style="84" hidden="1" customWidth="1"/>
    <col min="4883" max="4883" width="12" style="84" customWidth="1"/>
    <col min="4884" max="4884" width="12.5" style="84" customWidth="1"/>
    <col min="4885" max="4888" width="0" style="84" hidden="1" customWidth="1"/>
    <col min="4889" max="4889" width="11.125" style="84" customWidth="1"/>
    <col min="4890" max="4890" width="10.875" style="84" customWidth="1"/>
    <col min="4891" max="4892" width="12.125" style="84" customWidth="1"/>
    <col min="4893" max="4893" width="11.75" style="84" customWidth="1"/>
    <col min="4894" max="4894" width="10.25" style="84" customWidth="1"/>
    <col min="4895" max="4895" width="9.125" style="84" customWidth="1"/>
    <col min="4896" max="4896" width="30.875" style="84" customWidth="1"/>
    <col min="4897" max="4899" width="9" style="84"/>
    <col min="4900" max="4900" width="9.5" style="84" bestFit="1" customWidth="1"/>
    <col min="4901" max="5124" width="9" style="84"/>
    <col min="5125" max="5125" width="7.25" style="84" customWidth="1"/>
    <col min="5126" max="5126" width="46.125" style="84" customWidth="1"/>
    <col min="5127" max="5130" width="0" style="84" hidden="1" customWidth="1"/>
    <col min="5131" max="5131" width="17.375" style="84" customWidth="1"/>
    <col min="5132" max="5132" width="12.875" style="84" customWidth="1"/>
    <col min="5133" max="5133" width="15.75" style="84" customWidth="1"/>
    <col min="5134" max="5138" width="0" style="84" hidden="1" customWidth="1"/>
    <col min="5139" max="5139" width="12" style="84" customWidth="1"/>
    <col min="5140" max="5140" width="12.5" style="84" customWidth="1"/>
    <col min="5141" max="5144" width="0" style="84" hidden="1" customWidth="1"/>
    <col min="5145" max="5145" width="11.125" style="84" customWidth="1"/>
    <col min="5146" max="5146" width="10.875" style="84" customWidth="1"/>
    <col min="5147" max="5148" width="12.125" style="84" customWidth="1"/>
    <col min="5149" max="5149" width="11.75" style="84" customWidth="1"/>
    <col min="5150" max="5150" width="10.25" style="84" customWidth="1"/>
    <col min="5151" max="5151" width="9.125" style="84" customWidth="1"/>
    <col min="5152" max="5152" width="30.875" style="84" customWidth="1"/>
    <col min="5153" max="5155" width="9" style="84"/>
    <col min="5156" max="5156" width="9.5" style="84" bestFit="1" customWidth="1"/>
    <col min="5157" max="5380" width="9" style="84"/>
    <col min="5381" max="5381" width="7.25" style="84" customWidth="1"/>
    <col min="5382" max="5382" width="46.125" style="84" customWidth="1"/>
    <col min="5383" max="5386" width="0" style="84" hidden="1" customWidth="1"/>
    <col min="5387" max="5387" width="17.375" style="84" customWidth="1"/>
    <col min="5388" max="5388" width="12.875" style="84" customWidth="1"/>
    <col min="5389" max="5389" width="15.75" style="84" customWidth="1"/>
    <col min="5390" max="5394" width="0" style="84" hidden="1" customWidth="1"/>
    <col min="5395" max="5395" width="12" style="84" customWidth="1"/>
    <col min="5396" max="5396" width="12.5" style="84" customWidth="1"/>
    <col min="5397" max="5400" width="0" style="84" hidden="1" customWidth="1"/>
    <col min="5401" max="5401" width="11.125" style="84" customWidth="1"/>
    <col min="5402" max="5402" width="10.875" style="84" customWidth="1"/>
    <col min="5403" max="5404" width="12.125" style="84" customWidth="1"/>
    <col min="5405" max="5405" width="11.75" style="84" customWidth="1"/>
    <col min="5406" max="5406" width="10.25" style="84" customWidth="1"/>
    <col min="5407" max="5407" width="9.125" style="84" customWidth="1"/>
    <col min="5408" max="5408" width="30.875" style="84" customWidth="1"/>
    <col min="5409" max="5411" width="9" style="84"/>
    <col min="5412" max="5412" width="9.5" style="84" bestFit="1" customWidth="1"/>
    <col min="5413" max="5636" width="9" style="84"/>
    <col min="5637" max="5637" width="7.25" style="84" customWidth="1"/>
    <col min="5638" max="5638" width="46.125" style="84" customWidth="1"/>
    <col min="5639" max="5642" width="0" style="84" hidden="1" customWidth="1"/>
    <col min="5643" max="5643" width="17.375" style="84" customWidth="1"/>
    <col min="5644" max="5644" width="12.875" style="84" customWidth="1"/>
    <col min="5645" max="5645" width="15.75" style="84" customWidth="1"/>
    <col min="5646" max="5650" width="0" style="84" hidden="1" customWidth="1"/>
    <col min="5651" max="5651" width="12" style="84" customWidth="1"/>
    <col min="5652" max="5652" width="12.5" style="84" customWidth="1"/>
    <col min="5653" max="5656" width="0" style="84" hidden="1" customWidth="1"/>
    <col min="5657" max="5657" width="11.125" style="84" customWidth="1"/>
    <col min="5658" max="5658" width="10.875" style="84" customWidth="1"/>
    <col min="5659" max="5660" width="12.125" style="84" customWidth="1"/>
    <col min="5661" max="5661" width="11.75" style="84" customWidth="1"/>
    <col min="5662" max="5662" width="10.25" style="84" customWidth="1"/>
    <col min="5663" max="5663" width="9.125" style="84" customWidth="1"/>
    <col min="5664" max="5664" width="30.875" style="84" customWidth="1"/>
    <col min="5665" max="5667" width="9" style="84"/>
    <col min="5668" max="5668" width="9.5" style="84" bestFit="1" customWidth="1"/>
    <col min="5669" max="5892" width="9" style="84"/>
    <col min="5893" max="5893" width="7.25" style="84" customWidth="1"/>
    <col min="5894" max="5894" width="46.125" style="84" customWidth="1"/>
    <col min="5895" max="5898" width="0" style="84" hidden="1" customWidth="1"/>
    <col min="5899" max="5899" width="17.375" style="84" customWidth="1"/>
    <col min="5900" max="5900" width="12.875" style="84" customWidth="1"/>
    <col min="5901" max="5901" width="15.75" style="84" customWidth="1"/>
    <col min="5902" max="5906" width="0" style="84" hidden="1" customWidth="1"/>
    <col min="5907" max="5907" width="12" style="84" customWidth="1"/>
    <col min="5908" max="5908" width="12.5" style="84" customWidth="1"/>
    <col min="5909" max="5912" width="0" style="84" hidden="1" customWidth="1"/>
    <col min="5913" max="5913" width="11.125" style="84" customWidth="1"/>
    <col min="5914" max="5914" width="10.875" style="84" customWidth="1"/>
    <col min="5915" max="5916" width="12.125" style="84" customWidth="1"/>
    <col min="5917" max="5917" width="11.75" style="84" customWidth="1"/>
    <col min="5918" max="5918" width="10.25" style="84" customWidth="1"/>
    <col min="5919" max="5919" width="9.125" style="84" customWidth="1"/>
    <col min="5920" max="5920" width="30.875" style="84" customWidth="1"/>
    <col min="5921" max="5923" width="9" style="84"/>
    <col min="5924" max="5924" width="9.5" style="84" bestFit="1" customWidth="1"/>
    <col min="5925" max="6148" width="9" style="84"/>
    <col min="6149" max="6149" width="7.25" style="84" customWidth="1"/>
    <col min="6150" max="6150" width="46.125" style="84" customWidth="1"/>
    <col min="6151" max="6154" width="0" style="84" hidden="1" customWidth="1"/>
    <col min="6155" max="6155" width="17.375" style="84" customWidth="1"/>
    <col min="6156" max="6156" width="12.875" style="84" customWidth="1"/>
    <col min="6157" max="6157" width="15.75" style="84" customWidth="1"/>
    <col min="6158" max="6162" width="0" style="84" hidden="1" customWidth="1"/>
    <col min="6163" max="6163" width="12" style="84" customWidth="1"/>
    <col min="6164" max="6164" width="12.5" style="84" customWidth="1"/>
    <col min="6165" max="6168" width="0" style="84" hidden="1" customWidth="1"/>
    <col min="6169" max="6169" width="11.125" style="84" customWidth="1"/>
    <col min="6170" max="6170" width="10.875" style="84" customWidth="1"/>
    <col min="6171" max="6172" width="12.125" style="84" customWidth="1"/>
    <col min="6173" max="6173" width="11.75" style="84" customWidth="1"/>
    <col min="6174" max="6174" width="10.25" style="84" customWidth="1"/>
    <col min="6175" max="6175" width="9.125" style="84" customWidth="1"/>
    <col min="6176" max="6176" width="30.875" style="84" customWidth="1"/>
    <col min="6177" max="6179" width="9" style="84"/>
    <col min="6180" max="6180" width="9.5" style="84" bestFit="1" customWidth="1"/>
    <col min="6181" max="6404" width="9" style="84"/>
    <col min="6405" max="6405" width="7.25" style="84" customWidth="1"/>
    <col min="6406" max="6406" width="46.125" style="84" customWidth="1"/>
    <col min="6407" max="6410" width="0" style="84" hidden="1" customWidth="1"/>
    <col min="6411" max="6411" width="17.375" style="84" customWidth="1"/>
    <col min="6412" max="6412" width="12.875" style="84" customWidth="1"/>
    <col min="6413" max="6413" width="15.75" style="84" customWidth="1"/>
    <col min="6414" max="6418" width="0" style="84" hidden="1" customWidth="1"/>
    <col min="6419" max="6419" width="12" style="84" customWidth="1"/>
    <col min="6420" max="6420" width="12.5" style="84" customWidth="1"/>
    <col min="6421" max="6424" width="0" style="84" hidden="1" customWidth="1"/>
    <col min="6425" max="6425" width="11.125" style="84" customWidth="1"/>
    <col min="6426" max="6426" width="10.875" style="84" customWidth="1"/>
    <col min="6427" max="6428" width="12.125" style="84" customWidth="1"/>
    <col min="6429" max="6429" width="11.75" style="84" customWidth="1"/>
    <col min="6430" max="6430" width="10.25" style="84" customWidth="1"/>
    <col min="6431" max="6431" width="9.125" style="84" customWidth="1"/>
    <col min="6432" max="6432" width="30.875" style="84" customWidth="1"/>
    <col min="6433" max="6435" width="9" style="84"/>
    <col min="6436" max="6436" width="9.5" style="84" bestFit="1" customWidth="1"/>
    <col min="6437" max="6660" width="9" style="84"/>
    <col min="6661" max="6661" width="7.25" style="84" customWidth="1"/>
    <col min="6662" max="6662" width="46.125" style="84" customWidth="1"/>
    <col min="6663" max="6666" width="0" style="84" hidden="1" customWidth="1"/>
    <col min="6667" max="6667" width="17.375" style="84" customWidth="1"/>
    <col min="6668" max="6668" width="12.875" style="84" customWidth="1"/>
    <col min="6669" max="6669" width="15.75" style="84" customWidth="1"/>
    <col min="6670" max="6674" width="0" style="84" hidden="1" customWidth="1"/>
    <col min="6675" max="6675" width="12" style="84" customWidth="1"/>
    <col min="6676" max="6676" width="12.5" style="84" customWidth="1"/>
    <col min="6677" max="6680" width="0" style="84" hidden="1" customWidth="1"/>
    <col min="6681" max="6681" width="11.125" style="84" customWidth="1"/>
    <col min="6682" max="6682" width="10.875" style="84" customWidth="1"/>
    <col min="6683" max="6684" width="12.125" style="84" customWidth="1"/>
    <col min="6685" max="6685" width="11.75" style="84" customWidth="1"/>
    <col min="6686" max="6686" width="10.25" style="84" customWidth="1"/>
    <col min="6687" max="6687" width="9.125" style="84" customWidth="1"/>
    <col min="6688" max="6688" width="30.875" style="84" customWidth="1"/>
    <col min="6689" max="6691" width="9" style="84"/>
    <col min="6692" max="6692" width="9.5" style="84" bestFit="1" customWidth="1"/>
    <col min="6693" max="6916" width="9" style="84"/>
    <col min="6917" max="6917" width="7.25" style="84" customWidth="1"/>
    <col min="6918" max="6918" width="46.125" style="84" customWidth="1"/>
    <col min="6919" max="6922" width="0" style="84" hidden="1" customWidth="1"/>
    <col min="6923" max="6923" width="17.375" style="84" customWidth="1"/>
    <col min="6924" max="6924" width="12.875" style="84" customWidth="1"/>
    <col min="6925" max="6925" width="15.75" style="84" customWidth="1"/>
    <col min="6926" max="6930" width="0" style="84" hidden="1" customWidth="1"/>
    <col min="6931" max="6931" width="12" style="84" customWidth="1"/>
    <col min="6932" max="6932" width="12.5" style="84" customWidth="1"/>
    <col min="6933" max="6936" width="0" style="84" hidden="1" customWidth="1"/>
    <col min="6937" max="6937" width="11.125" style="84" customWidth="1"/>
    <col min="6938" max="6938" width="10.875" style="84" customWidth="1"/>
    <col min="6939" max="6940" width="12.125" style="84" customWidth="1"/>
    <col min="6941" max="6941" width="11.75" style="84" customWidth="1"/>
    <col min="6942" max="6942" width="10.25" style="84" customWidth="1"/>
    <col min="6943" max="6943" width="9.125" style="84" customWidth="1"/>
    <col min="6944" max="6944" width="30.875" style="84" customWidth="1"/>
    <col min="6945" max="6947" width="9" style="84"/>
    <col min="6948" max="6948" width="9.5" style="84" bestFit="1" customWidth="1"/>
    <col min="6949" max="7172" width="9" style="84"/>
    <col min="7173" max="7173" width="7.25" style="84" customWidth="1"/>
    <col min="7174" max="7174" width="46.125" style="84" customWidth="1"/>
    <col min="7175" max="7178" width="0" style="84" hidden="1" customWidth="1"/>
    <col min="7179" max="7179" width="17.375" style="84" customWidth="1"/>
    <col min="7180" max="7180" width="12.875" style="84" customWidth="1"/>
    <col min="7181" max="7181" width="15.75" style="84" customWidth="1"/>
    <col min="7182" max="7186" width="0" style="84" hidden="1" customWidth="1"/>
    <col min="7187" max="7187" width="12" style="84" customWidth="1"/>
    <col min="7188" max="7188" width="12.5" style="84" customWidth="1"/>
    <col min="7189" max="7192" width="0" style="84" hidden="1" customWidth="1"/>
    <col min="7193" max="7193" width="11.125" style="84" customWidth="1"/>
    <col min="7194" max="7194" width="10.875" style="84" customWidth="1"/>
    <col min="7195" max="7196" width="12.125" style="84" customWidth="1"/>
    <col min="7197" max="7197" width="11.75" style="84" customWidth="1"/>
    <col min="7198" max="7198" width="10.25" style="84" customWidth="1"/>
    <col min="7199" max="7199" width="9.125" style="84" customWidth="1"/>
    <col min="7200" max="7200" width="30.875" style="84" customWidth="1"/>
    <col min="7201" max="7203" width="9" style="84"/>
    <col min="7204" max="7204" width="9.5" style="84" bestFit="1" customWidth="1"/>
    <col min="7205" max="7428" width="9" style="84"/>
    <col min="7429" max="7429" width="7.25" style="84" customWidth="1"/>
    <col min="7430" max="7430" width="46.125" style="84" customWidth="1"/>
    <col min="7431" max="7434" width="0" style="84" hidden="1" customWidth="1"/>
    <col min="7435" max="7435" width="17.375" style="84" customWidth="1"/>
    <col min="7436" max="7436" width="12.875" style="84" customWidth="1"/>
    <col min="7437" max="7437" width="15.75" style="84" customWidth="1"/>
    <col min="7438" max="7442" width="0" style="84" hidden="1" customWidth="1"/>
    <col min="7443" max="7443" width="12" style="84" customWidth="1"/>
    <col min="7444" max="7444" width="12.5" style="84" customWidth="1"/>
    <col min="7445" max="7448" width="0" style="84" hidden="1" customWidth="1"/>
    <col min="7449" max="7449" width="11.125" style="84" customWidth="1"/>
    <col min="7450" max="7450" width="10.875" style="84" customWidth="1"/>
    <col min="7451" max="7452" width="12.125" style="84" customWidth="1"/>
    <col min="7453" max="7453" width="11.75" style="84" customWidth="1"/>
    <col min="7454" max="7454" width="10.25" style="84" customWidth="1"/>
    <col min="7455" max="7455" width="9.125" style="84" customWidth="1"/>
    <col min="7456" max="7456" width="30.875" style="84" customWidth="1"/>
    <col min="7457" max="7459" width="9" style="84"/>
    <col min="7460" max="7460" width="9.5" style="84" bestFit="1" customWidth="1"/>
    <col min="7461" max="7684" width="9" style="84"/>
    <col min="7685" max="7685" width="7.25" style="84" customWidth="1"/>
    <col min="7686" max="7686" width="46.125" style="84" customWidth="1"/>
    <col min="7687" max="7690" width="0" style="84" hidden="1" customWidth="1"/>
    <col min="7691" max="7691" width="17.375" style="84" customWidth="1"/>
    <col min="7692" max="7692" width="12.875" style="84" customWidth="1"/>
    <col min="7693" max="7693" width="15.75" style="84" customWidth="1"/>
    <col min="7694" max="7698" width="0" style="84" hidden="1" customWidth="1"/>
    <col min="7699" max="7699" width="12" style="84" customWidth="1"/>
    <col min="7700" max="7700" width="12.5" style="84" customWidth="1"/>
    <col min="7701" max="7704" width="0" style="84" hidden="1" customWidth="1"/>
    <col min="7705" max="7705" width="11.125" style="84" customWidth="1"/>
    <col min="7706" max="7706" width="10.875" style="84" customWidth="1"/>
    <col min="7707" max="7708" width="12.125" style="84" customWidth="1"/>
    <col min="7709" max="7709" width="11.75" style="84" customWidth="1"/>
    <col min="7710" max="7710" width="10.25" style="84" customWidth="1"/>
    <col min="7711" max="7711" width="9.125" style="84" customWidth="1"/>
    <col min="7712" max="7712" width="30.875" style="84" customWidth="1"/>
    <col min="7713" max="7715" width="9" style="84"/>
    <col min="7716" max="7716" width="9.5" style="84" bestFit="1" customWidth="1"/>
    <col min="7717" max="7940" width="9" style="84"/>
    <col min="7941" max="7941" width="7.25" style="84" customWidth="1"/>
    <col min="7942" max="7942" width="46.125" style="84" customWidth="1"/>
    <col min="7943" max="7946" width="0" style="84" hidden="1" customWidth="1"/>
    <col min="7947" max="7947" width="17.375" style="84" customWidth="1"/>
    <col min="7948" max="7948" width="12.875" style="84" customWidth="1"/>
    <col min="7949" max="7949" width="15.75" style="84" customWidth="1"/>
    <col min="7950" max="7954" width="0" style="84" hidden="1" customWidth="1"/>
    <col min="7955" max="7955" width="12" style="84" customWidth="1"/>
    <col min="7956" max="7956" width="12.5" style="84" customWidth="1"/>
    <col min="7957" max="7960" width="0" style="84" hidden="1" customWidth="1"/>
    <col min="7961" max="7961" width="11.125" style="84" customWidth="1"/>
    <col min="7962" max="7962" width="10.875" style="84" customWidth="1"/>
    <col min="7963" max="7964" width="12.125" style="84" customWidth="1"/>
    <col min="7965" max="7965" width="11.75" style="84" customWidth="1"/>
    <col min="7966" max="7966" width="10.25" style="84" customWidth="1"/>
    <col min="7967" max="7967" width="9.125" style="84" customWidth="1"/>
    <col min="7968" max="7968" width="30.875" style="84" customWidth="1"/>
    <col min="7969" max="7971" width="9" style="84"/>
    <col min="7972" max="7972" width="9.5" style="84" bestFit="1" customWidth="1"/>
    <col min="7973" max="8196" width="9" style="84"/>
    <col min="8197" max="8197" width="7.25" style="84" customWidth="1"/>
    <col min="8198" max="8198" width="46.125" style="84" customWidth="1"/>
    <col min="8199" max="8202" width="0" style="84" hidden="1" customWidth="1"/>
    <col min="8203" max="8203" width="17.375" style="84" customWidth="1"/>
    <col min="8204" max="8204" width="12.875" style="84" customWidth="1"/>
    <col min="8205" max="8205" width="15.75" style="84" customWidth="1"/>
    <col min="8206" max="8210" width="0" style="84" hidden="1" customWidth="1"/>
    <col min="8211" max="8211" width="12" style="84" customWidth="1"/>
    <col min="8212" max="8212" width="12.5" style="84" customWidth="1"/>
    <col min="8213" max="8216" width="0" style="84" hidden="1" customWidth="1"/>
    <col min="8217" max="8217" width="11.125" style="84" customWidth="1"/>
    <col min="8218" max="8218" width="10.875" style="84" customWidth="1"/>
    <col min="8219" max="8220" width="12.125" style="84" customWidth="1"/>
    <col min="8221" max="8221" width="11.75" style="84" customWidth="1"/>
    <col min="8222" max="8222" width="10.25" style="84" customWidth="1"/>
    <col min="8223" max="8223" width="9.125" style="84" customWidth="1"/>
    <col min="8224" max="8224" width="30.875" style="84" customWidth="1"/>
    <col min="8225" max="8227" width="9" style="84"/>
    <col min="8228" max="8228" width="9.5" style="84" bestFit="1" customWidth="1"/>
    <col min="8229" max="8452" width="9" style="84"/>
    <col min="8453" max="8453" width="7.25" style="84" customWidth="1"/>
    <col min="8454" max="8454" width="46.125" style="84" customWidth="1"/>
    <col min="8455" max="8458" width="0" style="84" hidden="1" customWidth="1"/>
    <col min="8459" max="8459" width="17.375" style="84" customWidth="1"/>
    <col min="8460" max="8460" width="12.875" style="84" customWidth="1"/>
    <col min="8461" max="8461" width="15.75" style="84" customWidth="1"/>
    <col min="8462" max="8466" width="0" style="84" hidden="1" customWidth="1"/>
    <col min="8467" max="8467" width="12" style="84" customWidth="1"/>
    <col min="8468" max="8468" width="12.5" style="84" customWidth="1"/>
    <col min="8469" max="8472" width="0" style="84" hidden="1" customWidth="1"/>
    <col min="8473" max="8473" width="11.125" style="84" customWidth="1"/>
    <col min="8474" max="8474" width="10.875" style="84" customWidth="1"/>
    <col min="8475" max="8476" width="12.125" style="84" customWidth="1"/>
    <col min="8477" max="8477" width="11.75" style="84" customWidth="1"/>
    <col min="8478" max="8478" width="10.25" style="84" customWidth="1"/>
    <col min="8479" max="8479" width="9.125" style="84" customWidth="1"/>
    <col min="8480" max="8480" width="30.875" style="84" customWidth="1"/>
    <col min="8481" max="8483" width="9" style="84"/>
    <col min="8484" max="8484" width="9.5" style="84" bestFit="1" customWidth="1"/>
    <col min="8485" max="8708" width="9" style="84"/>
    <col min="8709" max="8709" width="7.25" style="84" customWidth="1"/>
    <col min="8710" max="8710" width="46.125" style="84" customWidth="1"/>
    <col min="8711" max="8714" width="0" style="84" hidden="1" customWidth="1"/>
    <col min="8715" max="8715" width="17.375" style="84" customWidth="1"/>
    <col min="8716" max="8716" width="12.875" style="84" customWidth="1"/>
    <col min="8717" max="8717" width="15.75" style="84" customWidth="1"/>
    <col min="8718" max="8722" width="0" style="84" hidden="1" customWidth="1"/>
    <col min="8723" max="8723" width="12" style="84" customWidth="1"/>
    <col min="8724" max="8724" width="12.5" style="84" customWidth="1"/>
    <col min="8725" max="8728" width="0" style="84" hidden="1" customWidth="1"/>
    <col min="8729" max="8729" width="11.125" style="84" customWidth="1"/>
    <col min="8730" max="8730" width="10.875" style="84" customWidth="1"/>
    <col min="8731" max="8732" width="12.125" style="84" customWidth="1"/>
    <col min="8733" max="8733" width="11.75" style="84" customWidth="1"/>
    <col min="8734" max="8734" width="10.25" style="84" customWidth="1"/>
    <col min="8735" max="8735" width="9.125" style="84" customWidth="1"/>
    <col min="8736" max="8736" width="30.875" style="84" customWidth="1"/>
    <col min="8737" max="8739" width="9" style="84"/>
    <col min="8740" max="8740" width="9.5" style="84" bestFit="1" customWidth="1"/>
    <col min="8741" max="8964" width="9" style="84"/>
    <col min="8965" max="8965" width="7.25" style="84" customWidth="1"/>
    <col min="8966" max="8966" width="46.125" style="84" customWidth="1"/>
    <col min="8967" max="8970" width="0" style="84" hidden="1" customWidth="1"/>
    <col min="8971" max="8971" width="17.375" style="84" customWidth="1"/>
    <col min="8972" max="8972" width="12.875" style="84" customWidth="1"/>
    <col min="8973" max="8973" width="15.75" style="84" customWidth="1"/>
    <col min="8974" max="8978" width="0" style="84" hidden="1" customWidth="1"/>
    <col min="8979" max="8979" width="12" style="84" customWidth="1"/>
    <col min="8980" max="8980" width="12.5" style="84" customWidth="1"/>
    <col min="8981" max="8984" width="0" style="84" hidden="1" customWidth="1"/>
    <col min="8985" max="8985" width="11.125" style="84" customWidth="1"/>
    <col min="8986" max="8986" width="10.875" style="84" customWidth="1"/>
    <col min="8987" max="8988" width="12.125" style="84" customWidth="1"/>
    <col min="8989" max="8989" width="11.75" style="84" customWidth="1"/>
    <col min="8990" max="8990" width="10.25" style="84" customWidth="1"/>
    <col min="8991" max="8991" width="9.125" style="84" customWidth="1"/>
    <col min="8992" max="8992" width="30.875" style="84" customWidth="1"/>
    <col min="8993" max="8995" width="9" style="84"/>
    <col min="8996" max="8996" width="9.5" style="84" bestFit="1" customWidth="1"/>
    <col min="8997" max="9220" width="9" style="84"/>
    <col min="9221" max="9221" width="7.25" style="84" customWidth="1"/>
    <col min="9222" max="9222" width="46.125" style="84" customWidth="1"/>
    <col min="9223" max="9226" width="0" style="84" hidden="1" customWidth="1"/>
    <col min="9227" max="9227" width="17.375" style="84" customWidth="1"/>
    <col min="9228" max="9228" width="12.875" style="84" customWidth="1"/>
    <col min="9229" max="9229" width="15.75" style="84" customWidth="1"/>
    <col min="9230" max="9234" width="0" style="84" hidden="1" customWidth="1"/>
    <col min="9235" max="9235" width="12" style="84" customWidth="1"/>
    <col min="9236" max="9236" width="12.5" style="84" customWidth="1"/>
    <col min="9237" max="9240" width="0" style="84" hidden="1" customWidth="1"/>
    <col min="9241" max="9241" width="11.125" style="84" customWidth="1"/>
    <col min="9242" max="9242" width="10.875" style="84" customWidth="1"/>
    <col min="9243" max="9244" width="12.125" style="84" customWidth="1"/>
    <col min="9245" max="9245" width="11.75" style="84" customWidth="1"/>
    <col min="9246" max="9246" width="10.25" style="84" customWidth="1"/>
    <col min="9247" max="9247" width="9.125" style="84" customWidth="1"/>
    <col min="9248" max="9248" width="30.875" style="84" customWidth="1"/>
    <col min="9249" max="9251" width="9" style="84"/>
    <col min="9252" max="9252" width="9.5" style="84" bestFit="1" customWidth="1"/>
    <col min="9253" max="9476" width="9" style="84"/>
    <col min="9477" max="9477" width="7.25" style="84" customWidth="1"/>
    <col min="9478" max="9478" width="46.125" style="84" customWidth="1"/>
    <col min="9479" max="9482" width="0" style="84" hidden="1" customWidth="1"/>
    <col min="9483" max="9483" width="17.375" style="84" customWidth="1"/>
    <col min="9484" max="9484" width="12.875" style="84" customWidth="1"/>
    <col min="9485" max="9485" width="15.75" style="84" customWidth="1"/>
    <col min="9486" max="9490" width="0" style="84" hidden="1" customWidth="1"/>
    <col min="9491" max="9491" width="12" style="84" customWidth="1"/>
    <col min="9492" max="9492" width="12.5" style="84" customWidth="1"/>
    <col min="9493" max="9496" width="0" style="84" hidden="1" customWidth="1"/>
    <col min="9497" max="9497" width="11.125" style="84" customWidth="1"/>
    <col min="9498" max="9498" width="10.875" style="84" customWidth="1"/>
    <col min="9499" max="9500" width="12.125" style="84" customWidth="1"/>
    <col min="9501" max="9501" width="11.75" style="84" customWidth="1"/>
    <col min="9502" max="9502" width="10.25" style="84" customWidth="1"/>
    <col min="9503" max="9503" width="9.125" style="84" customWidth="1"/>
    <col min="9504" max="9504" width="30.875" style="84" customWidth="1"/>
    <col min="9505" max="9507" width="9" style="84"/>
    <col min="9508" max="9508" width="9.5" style="84" bestFit="1" customWidth="1"/>
    <col min="9509" max="9732" width="9" style="84"/>
    <col min="9733" max="9733" width="7.25" style="84" customWidth="1"/>
    <col min="9734" max="9734" width="46.125" style="84" customWidth="1"/>
    <col min="9735" max="9738" width="0" style="84" hidden="1" customWidth="1"/>
    <col min="9739" max="9739" width="17.375" style="84" customWidth="1"/>
    <col min="9740" max="9740" width="12.875" style="84" customWidth="1"/>
    <col min="9741" max="9741" width="15.75" style="84" customWidth="1"/>
    <col min="9742" max="9746" width="0" style="84" hidden="1" customWidth="1"/>
    <col min="9747" max="9747" width="12" style="84" customWidth="1"/>
    <col min="9748" max="9748" width="12.5" style="84" customWidth="1"/>
    <col min="9749" max="9752" width="0" style="84" hidden="1" customWidth="1"/>
    <col min="9753" max="9753" width="11.125" style="84" customWidth="1"/>
    <col min="9754" max="9754" width="10.875" style="84" customWidth="1"/>
    <col min="9755" max="9756" width="12.125" style="84" customWidth="1"/>
    <col min="9757" max="9757" width="11.75" style="84" customWidth="1"/>
    <col min="9758" max="9758" width="10.25" style="84" customWidth="1"/>
    <col min="9759" max="9759" width="9.125" style="84" customWidth="1"/>
    <col min="9760" max="9760" width="30.875" style="84" customWidth="1"/>
    <col min="9761" max="9763" width="9" style="84"/>
    <col min="9764" max="9764" width="9.5" style="84" bestFit="1" customWidth="1"/>
    <col min="9765" max="9988" width="9" style="84"/>
    <col min="9989" max="9989" width="7.25" style="84" customWidth="1"/>
    <col min="9990" max="9990" width="46.125" style="84" customWidth="1"/>
    <col min="9991" max="9994" width="0" style="84" hidden="1" customWidth="1"/>
    <col min="9995" max="9995" width="17.375" style="84" customWidth="1"/>
    <col min="9996" max="9996" width="12.875" style="84" customWidth="1"/>
    <col min="9997" max="9997" width="15.75" style="84" customWidth="1"/>
    <col min="9998" max="10002" width="0" style="84" hidden="1" customWidth="1"/>
    <col min="10003" max="10003" width="12" style="84" customWidth="1"/>
    <col min="10004" max="10004" width="12.5" style="84" customWidth="1"/>
    <col min="10005" max="10008" width="0" style="84" hidden="1" customWidth="1"/>
    <col min="10009" max="10009" width="11.125" style="84" customWidth="1"/>
    <col min="10010" max="10010" width="10.875" style="84" customWidth="1"/>
    <col min="10011" max="10012" width="12.125" style="84" customWidth="1"/>
    <col min="10013" max="10013" width="11.75" style="84" customWidth="1"/>
    <col min="10014" max="10014" width="10.25" style="84" customWidth="1"/>
    <col min="10015" max="10015" width="9.125" style="84" customWidth="1"/>
    <col min="10016" max="10016" width="30.875" style="84" customWidth="1"/>
    <col min="10017" max="10019" width="9" style="84"/>
    <col min="10020" max="10020" width="9.5" style="84" bestFit="1" customWidth="1"/>
    <col min="10021" max="10244" width="9" style="84"/>
    <col min="10245" max="10245" width="7.25" style="84" customWidth="1"/>
    <col min="10246" max="10246" width="46.125" style="84" customWidth="1"/>
    <col min="10247" max="10250" width="0" style="84" hidden="1" customWidth="1"/>
    <col min="10251" max="10251" width="17.375" style="84" customWidth="1"/>
    <col min="10252" max="10252" width="12.875" style="84" customWidth="1"/>
    <col min="10253" max="10253" width="15.75" style="84" customWidth="1"/>
    <col min="10254" max="10258" width="0" style="84" hidden="1" customWidth="1"/>
    <col min="10259" max="10259" width="12" style="84" customWidth="1"/>
    <col min="10260" max="10260" width="12.5" style="84" customWidth="1"/>
    <col min="10261" max="10264" width="0" style="84" hidden="1" customWidth="1"/>
    <col min="10265" max="10265" width="11.125" style="84" customWidth="1"/>
    <col min="10266" max="10266" width="10.875" style="84" customWidth="1"/>
    <col min="10267" max="10268" width="12.125" style="84" customWidth="1"/>
    <col min="10269" max="10269" width="11.75" style="84" customWidth="1"/>
    <col min="10270" max="10270" width="10.25" style="84" customWidth="1"/>
    <col min="10271" max="10271" width="9.125" style="84" customWidth="1"/>
    <col min="10272" max="10272" width="30.875" style="84" customWidth="1"/>
    <col min="10273" max="10275" width="9" style="84"/>
    <col min="10276" max="10276" width="9.5" style="84" bestFit="1" customWidth="1"/>
    <col min="10277" max="10500" width="9" style="84"/>
    <col min="10501" max="10501" width="7.25" style="84" customWidth="1"/>
    <col min="10502" max="10502" width="46.125" style="84" customWidth="1"/>
    <col min="10503" max="10506" width="0" style="84" hidden="1" customWidth="1"/>
    <col min="10507" max="10507" width="17.375" style="84" customWidth="1"/>
    <col min="10508" max="10508" width="12.875" style="84" customWidth="1"/>
    <col min="10509" max="10509" width="15.75" style="84" customWidth="1"/>
    <col min="10510" max="10514" width="0" style="84" hidden="1" customWidth="1"/>
    <col min="10515" max="10515" width="12" style="84" customWidth="1"/>
    <col min="10516" max="10516" width="12.5" style="84" customWidth="1"/>
    <col min="10517" max="10520" width="0" style="84" hidden="1" customWidth="1"/>
    <col min="10521" max="10521" width="11.125" style="84" customWidth="1"/>
    <col min="10522" max="10522" width="10.875" style="84" customWidth="1"/>
    <col min="10523" max="10524" width="12.125" style="84" customWidth="1"/>
    <col min="10525" max="10525" width="11.75" style="84" customWidth="1"/>
    <col min="10526" max="10526" width="10.25" style="84" customWidth="1"/>
    <col min="10527" max="10527" width="9.125" style="84" customWidth="1"/>
    <col min="10528" max="10528" width="30.875" style="84" customWidth="1"/>
    <col min="10529" max="10531" width="9" style="84"/>
    <col min="10532" max="10532" width="9.5" style="84" bestFit="1" customWidth="1"/>
    <col min="10533" max="10756" width="9" style="84"/>
    <col min="10757" max="10757" width="7.25" style="84" customWidth="1"/>
    <col min="10758" max="10758" width="46.125" style="84" customWidth="1"/>
    <col min="10759" max="10762" width="0" style="84" hidden="1" customWidth="1"/>
    <col min="10763" max="10763" width="17.375" style="84" customWidth="1"/>
    <col min="10764" max="10764" width="12.875" style="84" customWidth="1"/>
    <col min="10765" max="10765" width="15.75" style="84" customWidth="1"/>
    <col min="10766" max="10770" width="0" style="84" hidden="1" customWidth="1"/>
    <col min="10771" max="10771" width="12" style="84" customWidth="1"/>
    <col min="10772" max="10772" width="12.5" style="84" customWidth="1"/>
    <col min="10773" max="10776" width="0" style="84" hidden="1" customWidth="1"/>
    <col min="10777" max="10777" width="11.125" style="84" customWidth="1"/>
    <col min="10778" max="10778" width="10.875" style="84" customWidth="1"/>
    <col min="10779" max="10780" width="12.125" style="84" customWidth="1"/>
    <col min="10781" max="10781" width="11.75" style="84" customWidth="1"/>
    <col min="10782" max="10782" width="10.25" style="84" customWidth="1"/>
    <col min="10783" max="10783" width="9.125" style="84" customWidth="1"/>
    <col min="10784" max="10784" width="30.875" style="84" customWidth="1"/>
    <col min="10785" max="10787" width="9" style="84"/>
    <col min="10788" max="10788" width="9.5" style="84" bestFit="1" customWidth="1"/>
    <col min="10789" max="11012" width="9" style="84"/>
    <col min="11013" max="11013" width="7.25" style="84" customWidth="1"/>
    <col min="11014" max="11014" width="46.125" style="84" customWidth="1"/>
    <col min="11015" max="11018" width="0" style="84" hidden="1" customWidth="1"/>
    <col min="11019" max="11019" width="17.375" style="84" customWidth="1"/>
    <col min="11020" max="11020" width="12.875" style="84" customWidth="1"/>
    <col min="11021" max="11021" width="15.75" style="84" customWidth="1"/>
    <col min="11022" max="11026" width="0" style="84" hidden="1" customWidth="1"/>
    <col min="11027" max="11027" width="12" style="84" customWidth="1"/>
    <col min="11028" max="11028" width="12.5" style="84" customWidth="1"/>
    <col min="11029" max="11032" width="0" style="84" hidden="1" customWidth="1"/>
    <col min="11033" max="11033" width="11.125" style="84" customWidth="1"/>
    <col min="11034" max="11034" width="10.875" style="84" customWidth="1"/>
    <col min="11035" max="11036" width="12.125" style="84" customWidth="1"/>
    <col min="11037" max="11037" width="11.75" style="84" customWidth="1"/>
    <col min="11038" max="11038" width="10.25" style="84" customWidth="1"/>
    <col min="11039" max="11039" width="9.125" style="84" customWidth="1"/>
    <col min="11040" max="11040" width="30.875" style="84" customWidth="1"/>
    <col min="11041" max="11043" width="9" style="84"/>
    <col min="11044" max="11044" width="9.5" style="84" bestFit="1" customWidth="1"/>
    <col min="11045" max="11268" width="9" style="84"/>
    <col min="11269" max="11269" width="7.25" style="84" customWidth="1"/>
    <col min="11270" max="11270" width="46.125" style="84" customWidth="1"/>
    <col min="11271" max="11274" width="0" style="84" hidden="1" customWidth="1"/>
    <col min="11275" max="11275" width="17.375" style="84" customWidth="1"/>
    <col min="11276" max="11276" width="12.875" style="84" customWidth="1"/>
    <col min="11277" max="11277" width="15.75" style="84" customWidth="1"/>
    <col min="11278" max="11282" width="0" style="84" hidden="1" customWidth="1"/>
    <col min="11283" max="11283" width="12" style="84" customWidth="1"/>
    <col min="11284" max="11284" width="12.5" style="84" customWidth="1"/>
    <col min="11285" max="11288" width="0" style="84" hidden="1" customWidth="1"/>
    <col min="11289" max="11289" width="11.125" style="84" customWidth="1"/>
    <col min="11290" max="11290" width="10.875" style="84" customWidth="1"/>
    <col min="11291" max="11292" width="12.125" style="84" customWidth="1"/>
    <col min="11293" max="11293" width="11.75" style="84" customWidth="1"/>
    <col min="11294" max="11294" width="10.25" style="84" customWidth="1"/>
    <col min="11295" max="11295" width="9.125" style="84" customWidth="1"/>
    <col min="11296" max="11296" width="30.875" style="84" customWidth="1"/>
    <col min="11297" max="11299" width="9" style="84"/>
    <col min="11300" max="11300" width="9.5" style="84" bestFit="1" customWidth="1"/>
    <col min="11301" max="11524" width="9" style="84"/>
    <col min="11525" max="11525" width="7.25" style="84" customWidth="1"/>
    <col min="11526" max="11526" width="46.125" style="84" customWidth="1"/>
    <col min="11527" max="11530" width="0" style="84" hidden="1" customWidth="1"/>
    <col min="11531" max="11531" width="17.375" style="84" customWidth="1"/>
    <col min="11532" max="11532" width="12.875" style="84" customWidth="1"/>
    <col min="11533" max="11533" width="15.75" style="84" customWidth="1"/>
    <col min="11534" max="11538" width="0" style="84" hidden="1" customWidth="1"/>
    <col min="11539" max="11539" width="12" style="84" customWidth="1"/>
    <col min="11540" max="11540" width="12.5" style="84" customWidth="1"/>
    <col min="11541" max="11544" width="0" style="84" hidden="1" customWidth="1"/>
    <col min="11545" max="11545" width="11.125" style="84" customWidth="1"/>
    <col min="11546" max="11546" width="10.875" style="84" customWidth="1"/>
    <col min="11547" max="11548" width="12.125" style="84" customWidth="1"/>
    <col min="11549" max="11549" width="11.75" style="84" customWidth="1"/>
    <col min="11550" max="11550" width="10.25" style="84" customWidth="1"/>
    <col min="11551" max="11551" width="9.125" style="84" customWidth="1"/>
    <col min="11552" max="11552" width="30.875" style="84" customWidth="1"/>
    <col min="11553" max="11555" width="9" style="84"/>
    <col min="11556" max="11556" width="9.5" style="84" bestFit="1" customWidth="1"/>
    <col min="11557" max="11780" width="9" style="84"/>
    <col min="11781" max="11781" width="7.25" style="84" customWidth="1"/>
    <col min="11782" max="11782" width="46.125" style="84" customWidth="1"/>
    <col min="11783" max="11786" width="0" style="84" hidden="1" customWidth="1"/>
    <col min="11787" max="11787" width="17.375" style="84" customWidth="1"/>
    <col min="11788" max="11788" width="12.875" style="84" customWidth="1"/>
    <col min="11789" max="11789" width="15.75" style="84" customWidth="1"/>
    <col min="11790" max="11794" width="0" style="84" hidden="1" customWidth="1"/>
    <col min="11795" max="11795" width="12" style="84" customWidth="1"/>
    <col min="11796" max="11796" width="12.5" style="84" customWidth="1"/>
    <col min="11797" max="11800" width="0" style="84" hidden="1" customWidth="1"/>
    <col min="11801" max="11801" width="11.125" style="84" customWidth="1"/>
    <col min="11802" max="11802" width="10.875" style="84" customWidth="1"/>
    <col min="11803" max="11804" width="12.125" style="84" customWidth="1"/>
    <col min="11805" max="11805" width="11.75" style="84" customWidth="1"/>
    <col min="11806" max="11806" width="10.25" style="84" customWidth="1"/>
    <col min="11807" max="11807" width="9.125" style="84" customWidth="1"/>
    <col min="11808" max="11808" width="30.875" style="84" customWidth="1"/>
    <col min="11809" max="11811" width="9" style="84"/>
    <col min="11812" max="11812" width="9.5" style="84" bestFit="1" customWidth="1"/>
    <col min="11813" max="12036" width="9" style="84"/>
    <col min="12037" max="12037" width="7.25" style="84" customWidth="1"/>
    <col min="12038" max="12038" width="46.125" style="84" customWidth="1"/>
    <col min="12039" max="12042" width="0" style="84" hidden="1" customWidth="1"/>
    <col min="12043" max="12043" width="17.375" style="84" customWidth="1"/>
    <col min="12044" max="12044" width="12.875" style="84" customWidth="1"/>
    <col min="12045" max="12045" width="15.75" style="84" customWidth="1"/>
    <col min="12046" max="12050" width="0" style="84" hidden="1" customWidth="1"/>
    <col min="12051" max="12051" width="12" style="84" customWidth="1"/>
    <col min="12052" max="12052" width="12.5" style="84" customWidth="1"/>
    <col min="12053" max="12056" width="0" style="84" hidden="1" customWidth="1"/>
    <col min="12057" max="12057" width="11.125" style="84" customWidth="1"/>
    <col min="12058" max="12058" width="10.875" style="84" customWidth="1"/>
    <col min="12059" max="12060" width="12.125" style="84" customWidth="1"/>
    <col min="12061" max="12061" width="11.75" style="84" customWidth="1"/>
    <col min="12062" max="12062" width="10.25" style="84" customWidth="1"/>
    <col min="12063" max="12063" width="9.125" style="84" customWidth="1"/>
    <col min="12064" max="12064" width="30.875" style="84" customWidth="1"/>
    <col min="12065" max="12067" width="9" style="84"/>
    <col min="12068" max="12068" width="9.5" style="84" bestFit="1" customWidth="1"/>
    <col min="12069" max="12292" width="9" style="84"/>
    <col min="12293" max="12293" width="7.25" style="84" customWidth="1"/>
    <col min="12294" max="12294" width="46.125" style="84" customWidth="1"/>
    <col min="12295" max="12298" width="0" style="84" hidden="1" customWidth="1"/>
    <col min="12299" max="12299" width="17.375" style="84" customWidth="1"/>
    <col min="12300" max="12300" width="12.875" style="84" customWidth="1"/>
    <col min="12301" max="12301" width="15.75" style="84" customWidth="1"/>
    <col min="12302" max="12306" width="0" style="84" hidden="1" customWidth="1"/>
    <col min="12307" max="12307" width="12" style="84" customWidth="1"/>
    <col min="12308" max="12308" width="12.5" style="84" customWidth="1"/>
    <col min="12309" max="12312" width="0" style="84" hidden="1" customWidth="1"/>
    <col min="12313" max="12313" width="11.125" style="84" customWidth="1"/>
    <col min="12314" max="12314" width="10.875" style="84" customWidth="1"/>
    <col min="12315" max="12316" width="12.125" style="84" customWidth="1"/>
    <col min="12317" max="12317" width="11.75" style="84" customWidth="1"/>
    <col min="12318" max="12318" width="10.25" style="84" customWidth="1"/>
    <col min="12319" max="12319" width="9.125" style="84" customWidth="1"/>
    <col min="12320" max="12320" width="30.875" style="84" customWidth="1"/>
    <col min="12321" max="12323" width="9" style="84"/>
    <col min="12324" max="12324" width="9.5" style="84" bestFit="1" customWidth="1"/>
    <col min="12325" max="12548" width="9" style="84"/>
    <col min="12549" max="12549" width="7.25" style="84" customWidth="1"/>
    <col min="12550" max="12550" width="46.125" style="84" customWidth="1"/>
    <col min="12551" max="12554" width="0" style="84" hidden="1" customWidth="1"/>
    <col min="12555" max="12555" width="17.375" style="84" customWidth="1"/>
    <col min="12556" max="12556" width="12.875" style="84" customWidth="1"/>
    <col min="12557" max="12557" width="15.75" style="84" customWidth="1"/>
    <col min="12558" max="12562" width="0" style="84" hidden="1" customWidth="1"/>
    <col min="12563" max="12563" width="12" style="84" customWidth="1"/>
    <col min="12564" max="12564" width="12.5" style="84" customWidth="1"/>
    <col min="12565" max="12568" width="0" style="84" hidden="1" customWidth="1"/>
    <col min="12569" max="12569" width="11.125" style="84" customWidth="1"/>
    <col min="12570" max="12570" width="10.875" style="84" customWidth="1"/>
    <col min="12571" max="12572" width="12.125" style="84" customWidth="1"/>
    <col min="12573" max="12573" width="11.75" style="84" customWidth="1"/>
    <col min="12574" max="12574" width="10.25" style="84" customWidth="1"/>
    <col min="12575" max="12575" width="9.125" style="84" customWidth="1"/>
    <col min="12576" max="12576" width="30.875" style="84" customWidth="1"/>
    <col min="12577" max="12579" width="9" style="84"/>
    <col min="12580" max="12580" width="9.5" style="84" bestFit="1" customWidth="1"/>
    <col min="12581" max="12804" width="9" style="84"/>
    <col min="12805" max="12805" width="7.25" style="84" customWidth="1"/>
    <col min="12806" max="12806" width="46.125" style="84" customWidth="1"/>
    <col min="12807" max="12810" width="0" style="84" hidden="1" customWidth="1"/>
    <col min="12811" max="12811" width="17.375" style="84" customWidth="1"/>
    <col min="12812" max="12812" width="12.875" style="84" customWidth="1"/>
    <col min="12813" max="12813" width="15.75" style="84" customWidth="1"/>
    <col min="12814" max="12818" width="0" style="84" hidden="1" customWidth="1"/>
    <col min="12819" max="12819" width="12" style="84" customWidth="1"/>
    <col min="12820" max="12820" width="12.5" style="84" customWidth="1"/>
    <col min="12821" max="12824" width="0" style="84" hidden="1" customWidth="1"/>
    <col min="12825" max="12825" width="11.125" style="84" customWidth="1"/>
    <col min="12826" max="12826" width="10.875" style="84" customWidth="1"/>
    <col min="12827" max="12828" width="12.125" style="84" customWidth="1"/>
    <col min="12829" max="12829" width="11.75" style="84" customWidth="1"/>
    <col min="12830" max="12830" width="10.25" style="84" customWidth="1"/>
    <col min="12831" max="12831" width="9.125" style="84" customWidth="1"/>
    <col min="12832" max="12832" width="30.875" style="84" customWidth="1"/>
    <col min="12833" max="12835" width="9" style="84"/>
    <col min="12836" max="12836" width="9.5" style="84" bestFit="1" customWidth="1"/>
    <col min="12837" max="13060" width="9" style="84"/>
    <col min="13061" max="13061" width="7.25" style="84" customWidth="1"/>
    <col min="13062" max="13062" width="46.125" style="84" customWidth="1"/>
    <col min="13063" max="13066" width="0" style="84" hidden="1" customWidth="1"/>
    <col min="13067" max="13067" width="17.375" style="84" customWidth="1"/>
    <col min="13068" max="13068" width="12.875" style="84" customWidth="1"/>
    <col min="13069" max="13069" width="15.75" style="84" customWidth="1"/>
    <col min="13070" max="13074" width="0" style="84" hidden="1" customWidth="1"/>
    <col min="13075" max="13075" width="12" style="84" customWidth="1"/>
    <col min="13076" max="13076" width="12.5" style="84" customWidth="1"/>
    <col min="13077" max="13080" width="0" style="84" hidden="1" customWidth="1"/>
    <col min="13081" max="13081" width="11.125" style="84" customWidth="1"/>
    <col min="13082" max="13082" width="10.875" style="84" customWidth="1"/>
    <col min="13083" max="13084" width="12.125" style="84" customWidth="1"/>
    <col min="13085" max="13085" width="11.75" style="84" customWidth="1"/>
    <col min="13086" max="13086" width="10.25" style="84" customWidth="1"/>
    <col min="13087" max="13087" width="9.125" style="84" customWidth="1"/>
    <col min="13088" max="13088" width="30.875" style="84" customWidth="1"/>
    <col min="13089" max="13091" width="9" style="84"/>
    <col min="13092" max="13092" width="9.5" style="84" bestFit="1" customWidth="1"/>
    <col min="13093" max="13316" width="9" style="84"/>
    <col min="13317" max="13317" width="7.25" style="84" customWidth="1"/>
    <col min="13318" max="13318" width="46.125" style="84" customWidth="1"/>
    <col min="13319" max="13322" width="0" style="84" hidden="1" customWidth="1"/>
    <col min="13323" max="13323" width="17.375" style="84" customWidth="1"/>
    <col min="13324" max="13324" width="12.875" style="84" customWidth="1"/>
    <col min="13325" max="13325" width="15.75" style="84" customWidth="1"/>
    <col min="13326" max="13330" width="0" style="84" hidden="1" customWidth="1"/>
    <col min="13331" max="13331" width="12" style="84" customWidth="1"/>
    <col min="13332" max="13332" width="12.5" style="84" customWidth="1"/>
    <col min="13333" max="13336" width="0" style="84" hidden="1" customWidth="1"/>
    <col min="13337" max="13337" width="11.125" style="84" customWidth="1"/>
    <col min="13338" max="13338" width="10.875" style="84" customWidth="1"/>
    <col min="13339" max="13340" width="12.125" style="84" customWidth="1"/>
    <col min="13341" max="13341" width="11.75" style="84" customWidth="1"/>
    <col min="13342" max="13342" width="10.25" style="84" customWidth="1"/>
    <col min="13343" max="13343" width="9.125" style="84" customWidth="1"/>
    <col min="13344" max="13344" width="30.875" style="84" customWidth="1"/>
    <col min="13345" max="13347" width="9" style="84"/>
    <col min="13348" max="13348" width="9.5" style="84" bestFit="1" customWidth="1"/>
    <col min="13349" max="13572" width="9" style="84"/>
    <col min="13573" max="13573" width="7.25" style="84" customWidth="1"/>
    <col min="13574" max="13574" width="46.125" style="84" customWidth="1"/>
    <col min="13575" max="13578" width="0" style="84" hidden="1" customWidth="1"/>
    <col min="13579" max="13579" width="17.375" style="84" customWidth="1"/>
    <col min="13580" max="13580" width="12.875" style="84" customWidth="1"/>
    <col min="13581" max="13581" width="15.75" style="84" customWidth="1"/>
    <col min="13582" max="13586" width="0" style="84" hidden="1" customWidth="1"/>
    <col min="13587" max="13587" width="12" style="84" customWidth="1"/>
    <col min="13588" max="13588" width="12.5" style="84" customWidth="1"/>
    <col min="13589" max="13592" width="0" style="84" hidden="1" customWidth="1"/>
    <col min="13593" max="13593" width="11.125" style="84" customWidth="1"/>
    <col min="13594" max="13594" width="10.875" style="84" customWidth="1"/>
    <col min="13595" max="13596" width="12.125" style="84" customWidth="1"/>
    <col min="13597" max="13597" width="11.75" style="84" customWidth="1"/>
    <col min="13598" max="13598" width="10.25" style="84" customWidth="1"/>
    <col min="13599" max="13599" width="9.125" style="84" customWidth="1"/>
    <col min="13600" max="13600" width="30.875" style="84" customWidth="1"/>
    <col min="13601" max="13603" width="9" style="84"/>
    <col min="13604" max="13604" width="9.5" style="84" bestFit="1" customWidth="1"/>
    <col min="13605" max="13828" width="9" style="84"/>
    <col min="13829" max="13829" width="7.25" style="84" customWidth="1"/>
    <col min="13830" max="13830" width="46.125" style="84" customWidth="1"/>
    <col min="13831" max="13834" width="0" style="84" hidden="1" customWidth="1"/>
    <col min="13835" max="13835" width="17.375" style="84" customWidth="1"/>
    <col min="13836" max="13836" width="12.875" style="84" customWidth="1"/>
    <col min="13837" max="13837" width="15.75" style="84" customWidth="1"/>
    <col min="13838" max="13842" width="0" style="84" hidden="1" customWidth="1"/>
    <col min="13843" max="13843" width="12" style="84" customWidth="1"/>
    <col min="13844" max="13844" width="12.5" style="84" customWidth="1"/>
    <col min="13845" max="13848" width="0" style="84" hidden="1" customWidth="1"/>
    <col min="13849" max="13849" width="11.125" style="84" customWidth="1"/>
    <col min="13850" max="13850" width="10.875" style="84" customWidth="1"/>
    <col min="13851" max="13852" width="12.125" style="84" customWidth="1"/>
    <col min="13853" max="13853" width="11.75" style="84" customWidth="1"/>
    <col min="13854" max="13854" width="10.25" style="84" customWidth="1"/>
    <col min="13855" max="13855" width="9.125" style="84" customWidth="1"/>
    <col min="13856" max="13856" width="30.875" style="84" customWidth="1"/>
    <col min="13857" max="13859" width="9" style="84"/>
    <col min="13860" max="13860" width="9.5" style="84" bestFit="1" customWidth="1"/>
    <col min="13861" max="14084" width="9" style="84"/>
    <col min="14085" max="14085" width="7.25" style="84" customWidth="1"/>
    <col min="14086" max="14086" width="46.125" style="84" customWidth="1"/>
    <col min="14087" max="14090" width="0" style="84" hidden="1" customWidth="1"/>
    <col min="14091" max="14091" width="17.375" style="84" customWidth="1"/>
    <col min="14092" max="14092" width="12.875" style="84" customWidth="1"/>
    <col min="14093" max="14093" width="15.75" style="84" customWidth="1"/>
    <col min="14094" max="14098" width="0" style="84" hidden="1" customWidth="1"/>
    <col min="14099" max="14099" width="12" style="84" customWidth="1"/>
    <col min="14100" max="14100" width="12.5" style="84" customWidth="1"/>
    <col min="14101" max="14104" width="0" style="84" hidden="1" customWidth="1"/>
    <col min="14105" max="14105" width="11.125" style="84" customWidth="1"/>
    <col min="14106" max="14106" width="10.875" style="84" customWidth="1"/>
    <col min="14107" max="14108" width="12.125" style="84" customWidth="1"/>
    <col min="14109" max="14109" width="11.75" style="84" customWidth="1"/>
    <col min="14110" max="14110" width="10.25" style="84" customWidth="1"/>
    <col min="14111" max="14111" width="9.125" style="84" customWidth="1"/>
    <col min="14112" max="14112" width="30.875" style="84" customWidth="1"/>
    <col min="14113" max="14115" width="9" style="84"/>
    <col min="14116" max="14116" width="9.5" style="84" bestFit="1" customWidth="1"/>
    <col min="14117" max="14340" width="9" style="84"/>
    <col min="14341" max="14341" width="7.25" style="84" customWidth="1"/>
    <col min="14342" max="14342" width="46.125" style="84" customWidth="1"/>
    <col min="14343" max="14346" width="0" style="84" hidden="1" customWidth="1"/>
    <col min="14347" max="14347" width="17.375" style="84" customWidth="1"/>
    <col min="14348" max="14348" width="12.875" style="84" customWidth="1"/>
    <col min="14349" max="14349" width="15.75" style="84" customWidth="1"/>
    <col min="14350" max="14354" width="0" style="84" hidden="1" customWidth="1"/>
    <col min="14355" max="14355" width="12" style="84" customWidth="1"/>
    <col min="14356" max="14356" width="12.5" style="84" customWidth="1"/>
    <col min="14357" max="14360" width="0" style="84" hidden="1" customWidth="1"/>
    <col min="14361" max="14361" width="11.125" style="84" customWidth="1"/>
    <col min="14362" max="14362" width="10.875" style="84" customWidth="1"/>
    <col min="14363" max="14364" width="12.125" style="84" customWidth="1"/>
    <col min="14365" max="14365" width="11.75" style="84" customWidth="1"/>
    <col min="14366" max="14366" width="10.25" style="84" customWidth="1"/>
    <col min="14367" max="14367" width="9.125" style="84" customWidth="1"/>
    <col min="14368" max="14368" width="30.875" style="84" customWidth="1"/>
    <col min="14369" max="14371" width="9" style="84"/>
    <col min="14372" max="14372" width="9.5" style="84" bestFit="1" customWidth="1"/>
    <col min="14373" max="14596" width="9" style="84"/>
    <col min="14597" max="14597" width="7.25" style="84" customWidth="1"/>
    <col min="14598" max="14598" width="46.125" style="84" customWidth="1"/>
    <col min="14599" max="14602" width="0" style="84" hidden="1" customWidth="1"/>
    <col min="14603" max="14603" width="17.375" style="84" customWidth="1"/>
    <col min="14604" max="14604" width="12.875" style="84" customWidth="1"/>
    <col min="14605" max="14605" width="15.75" style="84" customWidth="1"/>
    <col min="14606" max="14610" width="0" style="84" hidden="1" customWidth="1"/>
    <col min="14611" max="14611" width="12" style="84" customWidth="1"/>
    <col min="14612" max="14612" width="12.5" style="84" customWidth="1"/>
    <col min="14613" max="14616" width="0" style="84" hidden="1" customWidth="1"/>
    <col min="14617" max="14617" width="11.125" style="84" customWidth="1"/>
    <col min="14618" max="14618" width="10.875" style="84" customWidth="1"/>
    <col min="14619" max="14620" width="12.125" style="84" customWidth="1"/>
    <col min="14621" max="14621" width="11.75" style="84" customWidth="1"/>
    <col min="14622" max="14622" width="10.25" style="84" customWidth="1"/>
    <col min="14623" max="14623" width="9.125" style="84" customWidth="1"/>
    <col min="14624" max="14624" width="30.875" style="84" customWidth="1"/>
    <col min="14625" max="14627" width="9" style="84"/>
    <col min="14628" max="14628" width="9.5" style="84" bestFit="1" customWidth="1"/>
    <col min="14629" max="14852" width="9" style="84"/>
    <col min="14853" max="14853" width="7.25" style="84" customWidth="1"/>
    <col min="14854" max="14854" width="46.125" style="84" customWidth="1"/>
    <col min="14855" max="14858" width="0" style="84" hidden="1" customWidth="1"/>
    <col min="14859" max="14859" width="17.375" style="84" customWidth="1"/>
    <col min="14860" max="14860" width="12.875" style="84" customWidth="1"/>
    <col min="14861" max="14861" width="15.75" style="84" customWidth="1"/>
    <col min="14862" max="14866" width="0" style="84" hidden="1" customWidth="1"/>
    <col min="14867" max="14867" width="12" style="84" customWidth="1"/>
    <col min="14868" max="14868" width="12.5" style="84" customWidth="1"/>
    <col min="14869" max="14872" width="0" style="84" hidden="1" customWidth="1"/>
    <col min="14873" max="14873" width="11.125" style="84" customWidth="1"/>
    <col min="14874" max="14874" width="10.875" style="84" customWidth="1"/>
    <col min="14875" max="14876" width="12.125" style="84" customWidth="1"/>
    <col min="14877" max="14877" width="11.75" style="84" customWidth="1"/>
    <col min="14878" max="14878" width="10.25" style="84" customWidth="1"/>
    <col min="14879" max="14879" width="9.125" style="84" customWidth="1"/>
    <col min="14880" max="14880" width="30.875" style="84" customWidth="1"/>
    <col min="14881" max="14883" width="9" style="84"/>
    <col min="14884" max="14884" width="9.5" style="84" bestFit="1" customWidth="1"/>
    <col min="14885" max="15108" width="9" style="84"/>
    <col min="15109" max="15109" width="7.25" style="84" customWidth="1"/>
    <col min="15110" max="15110" width="46.125" style="84" customWidth="1"/>
    <col min="15111" max="15114" width="0" style="84" hidden="1" customWidth="1"/>
    <col min="15115" max="15115" width="17.375" style="84" customWidth="1"/>
    <col min="15116" max="15116" width="12.875" style="84" customWidth="1"/>
    <col min="15117" max="15117" width="15.75" style="84" customWidth="1"/>
    <col min="15118" max="15122" width="0" style="84" hidden="1" customWidth="1"/>
    <col min="15123" max="15123" width="12" style="84" customWidth="1"/>
    <col min="15124" max="15124" width="12.5" style="84" customWidth="1"/>
    <col min="15125" max="15128" width="0" style="84" hidden="1" customWidth="1"/>
    <col min="15129" max="15129" width="11.125" style="84" customWidth="1"/>
    <col min="15130" max="15130" width="10.875" style="84" customWidth="1"/>
    <col min="15131" max="15132" width="12.125" style="84" customWidth="1"/>
    <col min="15133" max="15133" width="11.75" style="84" customWidth="1"/>
    <col min="15134" max="15134" width="10.25" style="84" customWidth="1"/>
    <col min="15135" max="15135" width="9.125" style="84" customWidth="1"/>
    <col min="15136" max="15136" width="30.875" style="84" customWidth="1"/>
    <col min="15137" max="15139" width="9" style="84"/>
    <col min="15140" max="15140" width="9.5" style="84" bestFit="1" customWidth="1"/>
    <col min="15141" max="15364" width="9" style="84"/>
    <col min="15365" max="15365" width="7.25" style="84" customWidth="1"/>
    <col min="15366" max="15366" width="46.125" style="84" customWidth="1"/>
    <col min="15367" max="15370" width="0" style="84" hidden="1" customWidth="1"/>
    <col min="15371" max="15371" width="17.375" style="84" customWidth="1"/>
    <col min="15372" max="15372" width="12.875" style="84" customWidth="1"/>
    <col min="15373" max="15373" width="15.75" style="84" customWidth="1"/>
    <col min="15374" max="15378" width="0" style="84" hidden="1" customWidth="1"/>
    <col min="15379" max="15379" width="12" style="84" customWidth="1"/>
    <col min="15380" max="15380" width="12.5" style="84" customWidth="1"/>
    <col min="15381" max="15384" width="0" style="84" hidden="1" customWidth="1"/>
    <col min="15385" max="15385" width="11.125" style="84" customWidth="1"/>
    <col min="15386" max="15386" width="10.875" style="84" customWidth="1"/>
    <col min="15387" max="15388" width="12.125" style="84" customWidth="1"/>
    <col min="15389" max="15389" width="11.75" style="84" customWidth="1"/>
    <col min="15390" max="15390" width="10.25" style="84" customWidth="1"/>
    <col min="15391" max="15391" width="9.125" style="84" customWidth="1"/>
    <col min="15392" max="15392" width="30.875" style="84" customWidth="1"/>
    <col min="15393" max="15395" width="9" style="84"/>
    <col min="15396" max="15396" width="9.5" style="84" bestFit="1" customWidth="1"/>
    <col min="15397" max="15620" width="9" style="84"/>
    <col min="15621" max="15621" width="7.25" style="84" customWidth="1"/>
    <col min="15622" max="15622" width="46.125" style="84" customWidth="1"/>
    <col min="15623" max="15626" width="0" style="84" hidden="1" customWidth="1"/>
    <col min="15627" max="15627" width="17.375" style="84" customWidth="1"/>
    <col min="15628" max="15628" width="12.875" style="84" customWidth="1"/>
    <col min="15629" max="15629" width="15.75" style="84" customWidth="1"/>
    <col min="15630" max="15634" width="0" style="84" hidden="1" customWidth="1"/>
    <col min="15635" max="15635" width="12" style="84" customWidth="1"/>
    <col min="15636" max="15636" width="12.5" style="84" customWidth="1"/>
    <col min="15637" max="15640" width="0" style="84" hidden="1" customWidth="1"/>
    <col min="15641" max="15641" width="11.125" style="84" customWidth="1"/>
    <col min="15642" max="15642" width="10.875" style="84" customWidth="1"/>
    <col min="15643" max="15644" width="12.125" style="84" customWidth="1"/>
    <col min="15645" max="15645" width="11.75" style="84" customWidth="1"/>
    <col min="15646" max="15646" width="10.25" style="84" customWidth="1"/>
    <col min="15647" max="15647" width="9.125" style="84" customWidth="1"/>
    <col min="15648" max="15648" width="30.875" style="84" customWidth="1"/>
    <col min="15649" max="15651" width="9" style="84"/>
    <col min="15652" max="15652" width="9.5" style="84" bestFit="1" customWidth="1"/>
    <col min="15653" max="15876" width="9" style="84"/>
    <col min="15877" max="15877" width="7.25" style="84" customWidth="1"/>
    <col min="15878" max="15878" width="46.125" style="84" customWidth="1"/>
    <col min="15879" max="15882" width="0" style="84" hidden="1" customWidth="1"/>
    <col min="15883" max="15883" width="17.375" style="84" customWidth="1"/>
    <col min="15884" max="15884" width="12.875" style="84" customWidth="1"/>
    <col min="15885" max="15885" width="15.75" style="84" customWidth="1"/>
    <col min="15886" max="15890" width="0" style="84" hidden="1" customWidth="1"/>
    <col min="15891" max="15891" width="12" style="84" customWidth="1"/>
    <col min="15892" max="15892" width="12.5" style="84" customWidth="1"/>
    <col min="15893" max="15896" width="0" style="84" hidden="1" customWidth="1"/>
    <col min="15897" max="15897" width="11.125" style="84" customWidth="1"/>
    <col min="15898" max="15898" width="10.875" style="84" customWidth="1"/>
    <col min="15899" max="15900" width="12.125" style="84" customWidth="1"/>
    <col min="15901" max="15901" width="11.75" style="84" customWidth="1"/>
    <col min="15902" max="15902" width="10.25" style="84" customWidth="1"/>
    <col min="15903" max="15903" width="9.125" style="84" customWidth="1"/>
    <col min="15904" max="15904" width="30.875" style="84" customWidth="1"/>
    <col min="15905" max="15907" width="9" style="84"/>
    <col min="15908" max="15908" width="9.5" style="84" bestFit="1" customWidth="1"/>
    <col min="15909" max="16132" width="9" style="84"/>
    <col min="16133" max="16133" width="7.25" style="84" customWidth="1"/>
    <col min="16134" max="16134" width="46.125" style="84" customWidth="1"/>
    <col min="16135" max="16138" width="0" style="84" hidden="1" customWidth="1"/>
    <col min="16139" max="16139" width="17.375" style="84" customWidth="1"/>
    <col min="16140" max="16140" width="12.875" style="84" customWidth="1"/>
    <col min="16141" max="16141" width="15.75" style="84" customWidth="1"/>
    <col min="16142" max="16146" width="0" style="84" hidden="1" customWidth="1"/>
    <col min="16147" max="16147" width="12" style="84" customWidth="1"/>
    <col min="16148" max="16148" width="12.5" style="84" customWidth="1"/>
    <col min="16149" max="16152" width="0" style="84" hidden="1" customWidth="1"/>
    <col min="16153" max="16153" width="11.125" style="84" customWidth="1"/>
    <col min="16154" max="16154" width="10.875" style="84" customWidth="1"/>
    <col min="16155" max="16156" width="12.125" style="84" customWidth="1"/>
    <col min="16157" max="16157" width="11.75" style="84" customWidth="1"/>
    <col min="16158" max="16158" width="10.25" style="84" customWidth="1"/>
    <col min="16159" max="16159" width="9.125" style="84" customWidth="1"/>
    <col min="16160" max="16160" width="30.875" style="84" customWidth="1"/>
    <col min="16161" max="16163" width="9" style="84"/>
    <col min="16164" max="16164" width="9.5" style="84" bestFit="1" customWidth="1"/>
    <col min="16165" max="16384" width="9" style="84"/>
  </cols>
  <sheetData>
    <row r="1" spans="1:233" ht="36" customHeight="1" x14ac:dyDescent="0.3">
      <c r="A1" s="413" t="s">
        <v>148</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80"/>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2"/>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83"/>
      <c r="DI1" s="83"/>
      <c r="DJ1" s="83"/>
      <c r="DK1" s="83"/>
      <c r="DL1" s="83"/>
      <c r="DM1" s="83"/>
      <c r="DN1" s="83"/>
      <c r="DO1" s="83"/>
      <c r="DP1" s="83"/>
      <c r="DQ1" s="83"/>
      <c r="DR1" s="83"/>
      <c r="DS1" s="83"/>
      <c r="DT1" s="83"/>
      <c r="DU1" s="83"/>
      <c r="DV1" s="83"/>
      <c r="DW1" s="83"/>
      <c r="DX1" s="83"/>
      <c r="DY1" s="83"/>
      <c r="DZ1" s="83"/>
      <c r="EA1" s="83"/>
      <c r="EB1" s="83"/>
      <c r="EC1" s="83"/>
      <c r="ED1" s="83"/>
      <c r="EE1" s="83"/>
      <c r="EF1" s="83"/>
      <c r="EG1" s="83"/>
      <c r="EH1" s="83"/>
      <c r="EI1" s="83"/>
      <c r="EJ1" s="83"/>
      <c r="EK1" s="83"/>
      <c r="EL1" s="83"/>
      <c r="EM1" s="83"/>
      <c r="EN1" s="83"/>
      <c r="EO1" s="83"/>
      <c r="EP1" s="83"/>
      <c r="EQ1" s="83"/>
      <c r="ER1" s="83"/>
      <c r="ES1" s="83"/>
      <c r="ET1" s="83"/>
      <c r="EU1" s="83"/>
      <c r="EV1" s="83"/>
      <c r="EW1" s="83"/>
      <c r="EX1" s="83"/>
      <c r="EY1" s="83"/>
      <c r="EZ1" s="83"/>
      <c r="FA1" s="83"/>
      <c r="FB1" s="83"/>
      <c r="FC1" s="83"/>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row>
    <row r="2" spans="1:233" ht="43.5" customHeight="1" x14ac:dyDescent="0.25">
      <c r="A2" s="414" t="s">
        <v>149</v>
      </c>
      <c r="B2" s="414"/>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80"/>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2"/>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row>
    <row r="3" spans="1:233" ht="18.75" x14ac:dyDescent="0.25">
      <c r="A3" s="415" t="str">
        <f>'B8A NTM'!A3:AH3</f>
        <v>(Kèm theo Nghị quyết số               /NQ-HĐND ngày         /12/2023 của Hội đồng nhân dân tỉnh Điện Biên)</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80"/>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2"/>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row>
    <row r="4" spans="1:233" ht="18.75" customHeight="1" x14ac:dyDescent="0.25">
      <c r="A4" s="388" t="s">
        <v>0</v>
      </c>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80"/>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2"/>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row>
    <row r="5" spans="1:233" ht="53.25" customHeight="1" x14ac:dyDescent="0.25">
      <c r="A5" s="416" t="s">
        <v>150</v>
      </c>
      <c r="B5" s="416" t="s">
        <v>2</v>
      </c>
      <c r="C5" s="416" t="s">
        <v>151</v>
      </c>
      <c r="D5" s="416" t="s">
        <v>152</v>
      </c>
      <c r="E5" s="416"/>
      <c r="F5" s="283"/>
      <c r="G5" s="416" t="s">
        <v>153</v>
      </c>
      <c r="H5" s="416" t="s">
        <v>154</v>
      </c>
      <c r="I5" s="416"/>
      <c r="J5" s="416"/>
      <c r="K5" s="87"/>
      <c r="L5" s="87"/>
      <c r="M5" s="87"/>
      <c r="N5" s="87"/>
      <c r="O5" s="87"/>
      <c r="P5" s="416" t="s">
        <v>155</v>
      </c>
      <c r="Q5" s="416"/>
      <c r="R5" s="416"/>
      <c r="S5" s="416"/>
      <c r="T5" s="416"/>
      <c r="U5" s="416"/>
      <c r="V5" s="420" t="s">
        <v>156</v>
      </c>
      <c r="W5" s="420"/>
      <c r="X5" s="420" t="s">
        <v>157</v>
      </c>
      <c r="Y5" s="420"/>
      <c r="Z5" s="420" t="s">
        <v>158</v>
      </c>
      <c r="AA5" s="420"/>
      <c r="AB5" s="420"/>
      <c r="AC5" s="420"/>
      <c r="AD5" s="420"/>
      <c r="AE5" s="420"/>
      <c r="AF5" s="416" t="s">
        <v>6</v>
      </c>
      <c r="AG5" s="88"/>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2"/>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row>
    <row r="6" spans="1:233" ht="69.75" customHeight="1" x14ac:dyDescent="0.25">
      <c r="A6" s="416"/>
      <c r="B6" s="416"/>
      <c r="C6" s="416"/>
      <c r="D6" s="416" t="s">
        <v>159</v>
      </c>
      <c r="E6" s="416" t="s">
        <v>160</v>
      </c>
      <c r="F6" s="417" t="s">
        <v>1157</v>
      </c>
      <c r="G6" s="416"/>
      <c r="H6" s="416" t="s">
        <v>161</v>
      </c>
      <c r="I6" s="416" t="s">
        <v>8</v>
      </c>
      <c r="J6" s="416"/>
      <c r="K6" s="87" t="s">
        <v>162</v>
      </c>
      <c r="L6" s="87"/>
      <c r="M6" s="87"/>
      <c r="N6" s="87"/>
      <c r="O6" s="87"/>
      <c r="P6" s="420" t="s">
        <v>163</v>
      </c>
      <c r="Q6" s="420"/>
      <c r="R6" s="420" t="s">
        <v>164</v>
      </c>
      <c r="S6" s="420"/>
      <c r="T6" s="420" t="s">
        <v>165</v>
      </c>
      <c r="U6" s="420"/>
      <c r="V6" s="420"/>
      <c r="W6" s="420"/>
      <c r="X6" s="420"/>
      <c r="Y6" s="420"/>
      <c r="Z6" s="420"/>
      <c r="AA6" s="420"/>
      <c r="AB6" s="420"/>
      <c r="AC6" s="420"/>
      <c r="AD6" s="420"/>
      <c r="AE6" s="420"/>
      <c r="AF6" s="416"/>
      <c r="AG6" s="88"/>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2"/>
      <c r="CI6" s="83"/>
      <c r="CJ6" s="83"/>
      <c r="CK6" s="83"/>
      <c r="CL6" s="83"/>
      <c r="CM6" s="83"/>
      <c r="CN6" s="83"/>
      <c r="CO6" s="83"/>
      <c r="CP6" s="83"/>
      <c r="CQ6" s="83"/>
      <c r="CR6" s="83"/>
      <c r="CS6" s="83"/>
      <c r="CT6" s="83"/>
      <c r="CU6" s="83"/>
      <c r="CV6" s="83"/>
      <c r="CW6" s="83"/>
      <c r="CX6" s="83"/>
      <c r="CY6" s="83"/>
      <c r="CZ6" s="83"/>
      <c r="DA6" s="83"/>
      <c r="DB6" s="83"/>
      <c r="DC6" s="83"/>
      <c r="DD6" s="83"/>
      <c r="DE6" s="83"/>
      <c r="DF6" s="83"/>
      <c r="DG6" s="83"/>
      <c r="DH6" s="83"/>
      <c r="DI6" s="83"/>
      <c r="DJ6" s="83"/>
      <c r="DK6" s="83"/>
      <c r="DL6" s="83"/>
      <c r="DM6" s="83"/>
      <c r="DN6" s="83"/>
      <c r="DO6" s="83"/>
      <c r="DP6" s="83"/>
      <c r="DQ6" s="83"/>
      <c r="DR6" s="83"/>
      <c r="DS6" s="83"/>
      <c r="DT6" s="83"/>
      <c r="DU6" s="83"/>
      <c r="DV6" s="83"/>
      <c r="DW6" s="83"/>
      <c r="DX6" s="83"/>
      <c r="DY6" s="83"/>
      <c r="DZ6" s="83"/>
      <c r="EA6" s="83"/>
      <c r="EB6" s="83"/>
      <c r="EC6" s="83"/>
      <c r="ED6" s="83"/>
      <c r="EE6" s="83"/>
      <c r="EF6" s="83"/>
      <c r="EG6" s="83"/>
      <c r="EH6" s="83"/>
      <c r="EI6" s="83"/>
      <c r="EJ6" s="83"/>
      <c r="EK6" s="83"/>
      <c r="EL6" s="83"/>
      <c r="EM6" s="83"/>
      <c r="EN6" s="83"/>
      <c r="EO6" s="83"/>
      <c r="EP6" s="83"/>
      <c r="EQ6" s="83"/>
      <c r="ER6" s="83"/>
      <c r="ES6" s="83"/>
      <c r="ET6" s="83"/>
      <c r="EU6" s="83"/>
      <c r="EV6" s="83"/>
      <c r="EW6" s="83"/>
      <c r="EX6" s="83"/>
      <c r="EY6" s="83"/>
      <c r="EZ6" s="83"/>
      <c r="FA6" s="83"/>
      <c r="FB6" s="83"/>
      <c r="FC6" s="83"/>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row>
    <row r="7" spans="1:233" ht="27.75" customHeight="1" x14ac:dyDescent="0.25">
      <c r="A7" s="416"/>
      <c r="B7" s="416"/>
      <c r="C7" s="416"/>
      <c r="D7" s="416"/>
      <c r="E7" s="416"/>
      <c r="F7" s="418"/>
      <c r="G7" s="416"/>
      <c r="H7" s="416"/>
      <c r="I7" s="416" t="s">
        <v>11</v>
      </c>
      <c r="J7" s="416" t="s">
        <v>166</v>
      </c>
      <c r="K7" s="416" t="s">
        <v>167</v>
      </c>
      <c r="L7" s="416"/>
      <c r="M7" s="416"/>
      <c r="N7" s="416"/>
      <c r="O7" s="416"/>
      <c r="P7" s="416" t="s">
        <v>11</v>
      </c>
      <c r="Q7" s="416" t="s">
        <v>12</v>
      </c>
      <c r="R7" s="416" t="s">
        <v>11</v>
      </c>
      <c r="S7" s="416" t="s">
        <v>12</v>
      </c>
      <c r="T7" s="416" t="s">
        <v>11</v>
      </c>
      <c r="U7" s="416" t="s">
        <v>12</v>
      </c>
      <c r="V7" s="420" t="s">
        <v>11</v>
      </c>
      <c r="W7" s="420" t="s">
        <v>12</v>
      </c>
      <c r="X7" s="416" t="s">
        <v>15</v>
      </c>
      <c r="Y7" s="420" t="s">
        <v>168</v>
      </c>
      <c r="Z7" s="420" t="s">
        <v>15</v>
      </c>
      <c r="AA7" s="417" t="s">
        <v>15</v>
      </c>
      <c r="AB7" s="417" t="s">
        <v>935</v>
      </c>
      <c r="AC7" s="417" t="s">
        <v>936</v>
      </c>
      <c r="AD7" s="421" t="s">
        <v>169</v>
      </c>
      <c r="AE7" s="421"/>
      <c r="AF7" s="416"/>
      <c r="AG7" s="88"/>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2"/>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3"/>
      <c r="DU7" s="83"/>
      <c r="DV7" s="83"/>
      <c r="DW7" s="83"/>
      <c r="DX7" s="83"/>
      <c r="DY7" s="83"/>
      <c r="DZ7" s="83"/>
      <c r="EA7" s="83"/>
      <c r="EB7" s="83"/>
      <c r="EC7" s="83"/>
      <c r="ED7" s="83"/>
      <c r="EE7" s="83"/>
      <c r="EF7" s="83"/>
      <c r="EG7" s="83"/>
      <c r="EH7" s="83"/>
      <c r="EI7" s="83"/>
      <c r="EJ7" s="83"/>
      <c r="EK7" s="83"/>
      <c r="EL7" s="83"/>
      <c r="EM7" s="83"/>
      <c r="EN7" s="83"/>
      <c r="EO7" s="83"/>
      <c r="EP7" s="83"/>
      <c r="EQ7" s="83"/>
      <c r="ER7" s="83"/>
      <c r="ES7" s="83"/>
      <c r="ET7" s="83"/>
      <c r="EU7" s="83"/>
      <c r="EV7" s="83"/>
      <c r="EW7" s="83"/>
      <c r="EX7" s="83"/>
      <c r="EY7" s="83"/>
      <c r="EZ7" s="83"/>
      <c r="FA7" s="83"/>
      <c r="FB7" s="83"/>
      <c r="FC7" s="83"/>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row>
    <row r="8" spans="1:233" ht="15.75" customHeight="1" x14ac:dyDescent="0.25">
      <c r="A8" s="416"/>
      <c r="B8" s="416"/>
      <c r="C8" s="416"/>
      <c r="D8" s="416"/>
      <c r="E8" s="416"/>
      <c r="F8" s="418"/>
      <c r="G8" s="416"/>
      <c r="H8" s="416"/>
      <c r="I8" s="416"/>
      <c r="J8" s="416"/>
      <c r="K8" s="416" t="s">
        <v>170</v>
      </c>
      <c r="L8" s="416"/>
      <c r="M8" s="416" t="s">
        <v>171</v>
      </c>
      <c r="N8" s="416"/>
      <c r="O8" s="416"/>
      <c r="P8" s="416"/>
      <c r="Q8" s="416"/>
      <c r="R8" s="416"/>
      <c r="S8" s="416"/>
      <c r="T8" s="416"/>
      <c r="U8" s="416"/>
      <c r="V8" s="420"/>
      <c r="W8" s="420"/>
      <c r="X8" s="416"/>
      <c r="Y8" s="420"/>
      <c r="Z8" s="420"/>
      <c r="AA8" s="418"/>
      <c r="AB8" s="418"/>
      <c r="AC8" s="418"/>
      <c r="AD8" s="421"/>
      <c r="AE8" s="421"/>
      <c r="AF8" s="416"/>
      <c r="AG8" s="88"/>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2"/>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row>
    <row r="9" spans="1:233" ht="15.75" customHeight="1" x14ac:dyDescent="0.25">
      <c r="A9" s="416"/>
      <c r="B9" s="416"/>
      <c r="C9" s="416"/>
      <c r="D9" s="416"/>
      <c r="E9" s="416"/>
      <c r="F9" s="419"/>
      <c r="G9" s="416"/>
      <c r="H9" s="416"/>
      <c r="I9" s="416"/>
      <c r="J9" s="416"/>
      <c r="K9" s="416" t="s">
        <v>15</v>
      </c>
      <c r="L9" s="416" t="s">
        <v>172</v>
      </c>
      <c r="M9" s="416" t="s">
        <v>15</v>
      </c>
      <c r="N9" s="416" t="s">
        <v>162</v>
      </c>
      <c r="O9" s="416"/>
      <c r="P9" s="416"/>
      <c r="Q9" s="416"/>
      <c r="R9" s="416"/>
      <c r="S9" s="416"/>
      <c r="T9" s="416"/>
      <c r="U9" s="416"/>
      <c r="V9" s="420"/>
      <c r="W9" s="420"/>
      <c r="X9" s="416"/>
      <c r="Y9" s="420"/>
      <c r="Z9" s="420"/>
      <c r="AA9" s="418"/>
      <c r="AB9" s="418"/>
      <c r="AC9" s="418"/>
      <c r="AD9" s="421" t="s">
        <v>18</v>
      </c>
      <c r="AE9" s="421" t="s">
        <v>19</v>
      </c>
      <c r="AF9" s="416"/>
      <c r="AG9" s="88"/>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2"/>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83"/>
      <c r="EU9" s="83"/>
      <c r="EV9" s="83"/>
      <c r="EW9" s="83"/>
      <c r="EX9" s="83"/>
      <c r="EY9" s="83"/>
      <c r="EZ9" s="83"/>
      <c r="FA9" s="83"/>
      <c r="FB9" s="83"/>
      <c r="FC9" s="83"/>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row>
    <row r="10" spans="1:233" ht="78.75" customHeight="1" x14ac:dyDescent="0.25">
      <c r="A10" s="416"/>
      <c r="B10" s="416"/>
      <c r="C10" s="416"/>
      <c r="D10" s="416"/>
      <c r="E10" s="416"/>
      <c r="F10" s="283"/>
      <c r="G10" s="416"/>
      <c r="H10" s="416"/>
      <c r="I10" s="416"/>
      <c r="J10" s="416"/>
      <c r="K10" s="416"/>
      <c r="L10" s="416"/>
      <c r="M10" s="416"/>
      <c r="N10" s="283" t="s">
        <v>173</v>
      </c>
      <c r="O10" s="283" t="s">
        <v>174</v>
      </c>
      <c r="P10" s="416"/>
      <c r="Q10" s="416"/>
      <c r="R10" s="416"/>
      <c r="S10" s="416"/>
      <c r="T10" s="416"/>
      <c r="U10" s="416"/>
      <c r="V10" s="420"/>
      <c r="W10" s="420"/>
      <c r="X10" s="416"/>
      <c r="Y10" s="420"/>
      <c r="Z10" s="420"/>
      <c r="AA10" s="419"/>
      <c r="AB10" s="419"/>
      <c r="AC10" s="419"/>
      <c r="AD10" s="421"/>
      <c r="AE10" s="421"/>
      <c r="AF10" s="416"/>
      <c r="AG10" s="88"/>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2"/>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83"/>
      <c r="EU10" s="83"/>
      <c r="EV10" s="83"/>
      <c r="EW10" s="83"/>
      <c r="EX10" s="83"/>
      <c r="EY10" s="83"/>
      <c r="EZ10" s="83"/>
      <c r="FA10" s="83"/>
      <c r="FB10" s="83"/>
      <c r="FC10" s="83"/>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row>
    <row r="11" spans="1:233" ht="36" customHeight="1" x14ac:dyDescent="0.25">
      <c r="A11" s="89">
        <v>1</v>
      </c>
      <c r="B11" s="89">
        <v>2</v>
      </c>
      <c r="C11" s="89">
        <v>3</v>
      </c>
      <c r="D11" s="89">
        <v>4</v>
      </c>
      <c r="E11" s="89">
        <v>5</v>
      </c>
      <c r="F11" s="89"/>
      <c r="G11" s="89">
        <v>3</v>
      </c>
      <c r="H11" s="89">
        <v>3</v>
      </c>
      <c r="I11" s="89">
        <v>4</v>
      </c>
      <c r="J11" s="89">
        <v>5</v>
      </c>
      <c r="K11" s="89">
        <v>10</v>
      </c>
      <c r="L11" s="89">
        <v>11</v>
      </c>
      <c r="M11" s="89">
        <v>12</v>
      </c>
      <c r="N11" s="89">
        <v>13</v>
      </c>
      <c r="O11" s="89">
        <v>14</v>
      </c>
      <c r="P11" s="89">
        <v>7</v>
      </c>
      <c r="Q11" s="89">
        <v>8</v>
      </c>
      <c r="R11" s="89">
        <v>9</v>
      </c>
      <c r="S11" s="89">
        <v>10</v>
      </c>
      <c r="T11" s="89">
        <v>11</v>
      </c>
      <c r="U11" s="89">
        <v>12</v>
      </c>
      <c r="V11" s="89">
        <v>6</v>
      </c>
      <c r="W11" s="89">
        <v>7</v>
      </c>
      <c r="X11" s="89">
        <v>8</v>
      </c>
      <c r="Y11" s="89">
        <v>9</v>
      </c>
      <c r="Z11" s="89">
        <v>10</v>
      </c>
      <c r="AA11" s="89"/>
      <c r="AB11" s="89"/>
      <c r="AC11" s="89"/>
      <c r="AD11" s="89">
        <v>11</v>
      </c>
      <c r="AE11" s="89">
        <v>12</v>
      </c>
      <c r="AF11" s="89">
        <v>13</v>
      </c>
      <c r="AG11" s="88"/>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2"/>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83"/>
      <c r="EY11" s="83"/>
      <c r="EZ11" s="83"/>
      <c r="FA11" s="83"/>
      <c r="FB11" s="83"/>
      <c r="FC11" s="83"/>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row>
    <row r="12" spans="1:233" ht="36" hidden="1" customHeight="1" x14ac:dyDescent="0.25">
      <c r="A12" s="89"/>
      <c r="B12" s="89"/>
      <c r="C12" s="89"/>
      <c r="D12" s="89"/>
      <c r="E12" s="89"/>
      <c r="F12" s="89"/>
      <c r="G12" s="89"/>
      <c r="H12" s="89"/>
      <c r="I12" s="90">
        <v>2143144.5353741497</v>
      </c>
      <c r="J12" s="90">
        <v>2067722.95</v>
      </c>
      <c r="K12" s="90">
        <v>250449.2</v>
      </c>
      <c r="L12" s="90">
        <v>144183.96430000002</v>
      </c>
      <c r="M12" s="90">
        <v>229972.2</v>
      </c>
      <c r="N12" s="90">
        <v>92965.235700000005</v>
      </c>
      <c r="O12" s="90">
        <v>137006.96430000002</v>
      </c>
      <c r="P12" s="90">
        <v>440507</v>
      </c>
      <c r="Q12" s="90">
        <v>447718</v>
      </c>
      <c r="R12" s="90">
        <v>179062.781422</v>
      </c>
      <c r="S12" s="90">
        <v>179062.781422</v>
      </c>
      <c r="T12" s="90">
        <v>402173</v>
      </c>
      <c r="U12" s="90">
        <v>402173</v>
      </c>
      <c r="V12" s="90">
        <v>654442.19999999995</v>
      </c>
      <c r="W12" s="90">
        <v>671490.2</v>
      </c>
      <c r="X12" s="90">
        <v>2064333.19</v>
      </c>
      <c r="Y12" s="90">
        <v>689490.2</v>
      </c>
      <c r="Z12" s="91">
        <v>729900.28900000011</v>
      </c>
      <c r="AA12" s="91">
        <v>729900.28900000011</v>
      </c>
      <c r="AB12" s="90">
        <v>580356.38900000008</v>
      </c>
      <c r="AC12" s="90">
        <v>149543.9</v>
      </c>
      <c r="AD12" s="90">
        <f>Z13-Z12</f>
        <v>-0.66000000003259629</v>
      </c>
      <c r="AE12" s="90"/>
      <c r="AF12" s="89"/>
      <c r="AG12" s="88"/>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2"/>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row>
    <row r="13" spans="1:233" s="66" customFormat="1" ht="54.75" customHeight="1" x14ac:dyDescent="0.25">
      <c r="A13" s="92" t="s">
        <v>175</v>
      </c>
      <c r="B13" s="93" t="s">
        <v>176</v>
      </c>
      <c r="C13" s="94">
        <f>SUM(C14:C600)</f>
        <v>13</v>
      </c>
      <c r="D13" s="94">
        <f>SUM(D14:D600)</f>
        <v>104</v>
      </c>
      <c r="E13" s="94">
        <f>SUM(E14:E600)</f>
        <v>256</v>
      </c>
      <c r="F13" s="94">
        <f>SUM(F14:F600)</f>
        <v>196</v>
      </c>
      <c r="G13" s="94">
        <f>SUM(G14:G600)</f>
        <v>0</v>
      </c>
      <c r="H13" s="95"/>
      <c r="I13" s="54">
        <f t="shared" ref="I13:AB13" si="0">I14+I32</f>
        <v>2131336.5353741497</v>
      </c>
      <c r="J13" s="54">
        <f t="shared" si="0"/>
        <v>2055914.95</v>
      </c>
      <c r="K13" s="54">
        <f t="shared" si="0"/>
        <v>250449.2</v>
      </c>
      <c r="L13" s="54">
        <f t="shared" si="0"/>
        <v>144183.96430000002</v>
      </c>
      <c r="M13" s="54">
        <f t="shared" si="0"/>
        <v>229972.2</v>
      </c>
      <c r="N13" s="54">
        <f t="shared" si="0"/>
        <v>92965.235700000005</v>
      </c>
      <c r="O13" s="54">
        <f t="shared" si="0"/>
        <v>137006.96430000002</v>
      </c>
      <c r="P13" s="54">
        <f t="shared" si="0"/>
        <v>452084</v>
      </c>
      <c r="Q13" s="54">
        <f t="shared" si="0"/>
        <v>447718</v>
      </c>
      <c r="R13" s="54">
        <f t="shared" si="0"/>
        <v>179062.781422</v>
      </c>
      <c r="S13" s="54">
        <f t="shared" si="0"/>
        <v>179062.781422</v>
      </c>
      <c r="T13" s="54">
        <f t="shared" si="0"/>
        <v>402173</v>
      </c>
      <c r="U13" s="54">
        <f t="shared" si="0"/>
        <v>402173</v>
      </c>
      <c r="V13" s="54">
        <f t="shared" si="0"/>
        <v>671490.2</v>
      </c>
      <c r="W13" s="54">
        <f t="shared" si="0"/>
        <v>671490.2</v>
      </c>
      <c r="X13" s="54">
        <f t="shared" si="0"/>
        <v>2052525.19</v>
      </c>
      <c r="Y13" s="54">
        <f t="shared" si="0"/>
        <v>689490.2</v>
      </c>
      <c r="Z13" s="54">
        <f>Z14+Z32</f>
        <v>729899.62900000007</v>
      </c>
      <c r="AA13" s="54">
        <f t="shared" si="0"/>
        <v>729900.38900000008</v>
      </c>
      <c r="AB13" s="54">
        <f t="shared" si="0"/>
        <v>624345.38900000008</v>
      </c>
      <c r="AC13" s="54">
        <f>AC14+AC32</f>
        <v>105555</v>
      </c>
      <c r="AD13" s="54"/>
      <c r="AE13" s="54"/>
      <c r="AF13" s="96"/>
      <c r="AG13" s="97">
        <v>729900</v>
      </c>
      <c r="AH13" s="98"/>
      <c r="AI13" s="368">
        <f>P13-Q13</f>
        <v>4366</v>
      </c>
      <c r="AJ13" s="368">
        <f>V13-W13</f>
        <v>0</v>
      </c>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9"/>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c r="EJ13" s="71"/>
      <c r="EK13" s="71"/>
      <c r="EL13" s="71"/>
      <c r="EM13" s="71"/>
      <c r="EN13" s="71"/>
      <c r="EO13" s="71"/>
      <c r="EP13" s="71"/>
      <c r="EQ13" s="71"/>
      <c r="ER13" s="71"/>
      <c r="ES13" s="71"/>
      <c r="ET13" s="71"/>
      <c r="EU13" s="71"/>
      <c r="EV13" s="71"/>
      <c r="EW13" s="71"/>
      <c r="EX13" s="71"/>
      <c r="EY13" s="71"/>
      <c r="EZ13" s="71"/>
      <c r="FA13" s="71"/>
      <c r="FB13" s="71"/>
      <c r="FC13" s="71"/>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row>
    <row r="14" spans="1:233" s="66" customFormat="1" ht="34.5" customHeight="1" x14ac:dyDescent="0.25">
      <c r="A14" s="55" t="s">
        <v>177</v>
      </c>
      <c r="B14" s="56" t="s">
        <v>178</v>
      </c>
      <c r="C14" s="56"/>
      <c r="D14" s="56"/>
      <c r="E14" s="56"/>
      <c r="F14" s="56"/>
      <c r="G14" s="56"/>
      <c r="H14" s="100"/>
      <c r="I14" s="101">
        <f>I19+I24+I27+I15</f>
        <v>119419</v>
      </c>
      <c r="J14" s="101">
        <f t="shared" ref="J14:AE14" si="1">J19+J24+J27+J15</f>
        <v>117386</v>
      </c>
      <c r="K14" s="101">
        <f t="shared" si="1"/>
        <v>8000</v>
      </c>
      <c r="L14" s="101">
        <f t="shared" si="1"/>
        <v>7097.1710000000003</v>
      </c>
      <c r="M14" s="101">
        <f t="shared" si="1"/>
        <v>8000</v>
      </c>
      <c r="N14" s="101">
        <f t="shared" si="1"/>
        <v>902.82899999999995</v>
      </c>
      <c r="O14" s="101">
        <f t="shared" si="1"/>
        <v>7097.1710000000003</v>
      </c>
      <c r="P14" s="101">
        <f t="shared" si="1"/>
        <v>10048</v>
      </c>
      <c r="Q14" s="101">
        <f t="shared" si="1"/>
        <v>10048</v>
      </c>
      <c r="R14" s="101">
        <f t="shared" si="1"/>
        <v>0</v>
      </c>
      <c r="S14" s="101">
        <f t="shared" si="1"/>
        <v>0</v>
      </c>
      <c r="T14" s="101">
        <f t="shared" si="1"/>
        <v>1000</v>
      </c>
      <c r="U14" s="101">
        <f t="shared" si="1"/>
        <v>1000</v>
      </c>
      <c r="V14" s="101">
        <f t="shared" si="1"/>
        <v>18048</v>
      </c>
      <c r="W14" s="101">
        <f t="shared" si="1"/>
        <v>18048</v>
      </c>
      <c r="X14" s="101">
        <f t="shared" si="1"/>
        <v>117386</v>
      </c>
      <c r="Y14" s="101">
        <f t="shared" si="1"/>
        <v>18048</v>
      </c>
      <c r="Z14" s="101">
        <f t="shared" si="1"/>
        <v>2119</v>
      </c>
      <c r="AA14" s="101">
        <f t="shared" si="1"/>
        <v>28836</v>
      </c>
      <c r="AB14" s="101">
        <f t="shared" si="1"/>
        <v>2119</v>
      </c>
      <c r="AC14" s="101">
        <f t="shared" si="1"/>
        <v>26717</v>
      </c>
      <c r="AD14" s="101">
        <f t="shared" si="1"/>
        <v>0</v>
      </c>
      <c r="AE14" s="101">
        <f t="shared" si="1"/>
        <v>0</v>
      </c>
      <c r="AG14" s="102"/>
      <c r="AH14" s="64"/>
      <c r="AI14" s="368">
        <f t="shared" ref="AI14:AI77" si="2">P14-Q14</f>
        <v>0</v>
      </c>
      <c r="AJ14" s="368">
        <f t="shared" ref="AJ14:AJ77" si="3">V14-W14</f>
        <v>0</v>
      </c>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5"/>
    </row>
    <row r="15" spans="1:233" s="66" customFormat="1" ht="34.5" customHeight="1" x14ac:dyDescent="0.25">
      <c r="A15" s="50" t="s">
        <v>179</v>
      </c>
      <c r="B15" s="51" t="s">
        <v>180</v>
      </c>
      <c r="C15" s="51"/>
      <c r="D15" s="51"/>
      <c r="E15" s="51"/>
      <c r="F15" s="51"/>
      <c r="G15" s="51"/>
      <c r="H15" s="52"/>
      <c r="I15" s="53">
        <f>I16</f>
        <v>19300</v>
      </c>
      <c r="J15" s="53">
        <f t="shared" ref="J15:AE15" si="4">J16</f>
        <v>17267</v>
      </c>
      <c r="K15" s="53">
        <f t="shared" si="4"/>
        <v>8000</v>
      </c>
      <c r="L15" s="53">
        <f t="shared" si="4"/>
        <v>7097.1710000000003</v>
      </c>
      <c r="M15" s="53">
        <f t="shared" si="4"/>
        <v>8000</v>
      </c>
      <c r="N15" s="53">
        <f t="shared" si="4"/>
        <v>902.82899999999995</v>
      </c>
      <c r="O15" s="53">
        <f t="shared" si="4"/>
        <v>7097.1710000000003</v>
      </c>
      <c r="P15" s="53">
        <f t="shared" si="4"/>
        <v>9048</v>
      </c>
      <c r="Q15" s="53">
        <f t="shared" si="4"/>
        <v>9048</v>
      </c>
      <c r="R15" s="53">
        <f t="shared" si="4"/>
        <v>0</v>
      </c>
      <c r="S15" s="53">
        <f t="shared" si="4"/>
        <v>0</v>
      </c>
      <c r="T15" s="53">
        <f t="shared" si="4"/>
        <v>0</v>
      </c>
      <c r="U15" s="53">
        <f t="shared" si="4"/>
        <v>0</v>
      </c>
      <c r="V15" s="53">
        <f t="shared" si="4"/>
        <v>17048</v>
      </c>
      <c r="W15" s="53">
        <f t="shared" si="4"/>
        <v>17048</v>
      </c>
      <c r="X15" s="53">
        <f t="shared" si="4"/>
        <v>17267</v>
      </c>
      <c r="Y15" s="53">
        <f t="shared" si="4"/>
        <v>17048</v>
      </c>
      <c r="Z15" s="53">
        <f t="shared" si="4"/>
        <v>219</v>
      </c>
      <c r="AA15" s="53">
        <f t="shared" si="4"/>
        <v>219</v>
      </c>
      <c r="AB15" s="53">
        <f t="shared" si="4"/>
        <v>219</v>
      </c>
      <c r="AC15" s="53">
        <f t="shared" si="4"/>
        <v>0</v>
      </c>
      <c r="AD15" s="53">
        <f t="shared" si="4"/>
        <v>0</v>
      </c>
      <c r="AE15" s="53">
        <f t="shared" si="4"/>
        <v>0</v>
      </c>
      <c r="AF15" s="103"/>
      <c r="AG15" s="102"/>
      <c r="AH15" s="64"/>
      <c r="AI15" s="368">
        <f t="shared" si="2"/>
        <v>0</v>
      </c>
      <c r="AJ15" s="368">
        <f t="shared" si="3"/>
        <v>0</v>
      </c>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5"/>
    </row>
    <row r="16" spans="1:233" s="66" customFormat="1" ht="34.5" customHeight="1" x14ac:dyDescent="0.25">
      <c r="A16" s="55" t="s">
        <v>78</v>
      </c>
      <c r="B16" s="56" t="s">
        <v>181</v>
      </c>
      <c r="C16" s="56"/>
      <c r="D16" s="56"/>
      <c r="E16" s="56"/>
      <c r="F16" s="56"/>
      <c r="G16" s="56"/>
      <c r="H16" s="52"/>
      <c r="I16" s="53">
        <f>SUM(I18:I18)</f>
        <v>19300</v>
      </c>
      <c r="J16" s="53">
        <f t="shared" ref="J16:AE16" si="5">SUM(J18:J18)</f>
        <v>17267</v>
      </c>
      <c r="K16" s="53">
        <f t="shared" si="5"/>
        <v>8000</v>
      </c>
      <c r="L16" s="53">
        <f t="shared" si="5"/>
        <v>7097.1710000000003</v>
      </c>
      <c r="M16" s="53">
        <f t="shared" si="5"/>
        <v>8000</v>
      </c>
      <c r="N16" s="53">
        <f t="shared" si="5"/>
        <v>902.82899999999995</v>
      </c>
      <c r="O16" s="53">
        <f t="shared" si="5"/>
        <v>7097.1710000000003</v>
      </c>
      <c r="P16" s="53">
        <f t="shared" si="5"/>
        <v>9048</v>
      </c>
      <c r="Q16" s="53">
        <f t="shared" si="5"/>
        <v>9048</v>
      </c>
      <c r="R16" s="53">
        <f t="shared" si="5"/>
        <v>0</v>
      </c>
      <c r="S16" s="53">
        <f t="shared" si="5"/>
        <v>0</v>
      </c>
      <c r="T16" s="53">
        <f t="shared" si="5"/>
        <v>0</v>
      </c>
      <c r="U16" s="53">
        <f t="shared" si="5"/>
        <v>0</v>
      </c>
      <c r="V16" s="53">
        <f t="shared" si="5"/>
        <v>17048</v>
      </c>
      <c r="W16" s="53">
        <f t="shared" si="5"/>
        <v>17048</v>
      </c>
      <c r="X16" s="53">
        <f t="shared" si="5"/>
        <v>17267</v>
      </c>
      <c r="Y16" s="53">
        <f t="shared" si="5"/>
        <v>17048</v>
      </c>
      <c r="Z16" s="53">
        <f t="shared" si="5"/>
        <v>219</v>
      </c>
      <c r="AA16" s="53">
        <f t="shared" si="5"/>
        <v>219</v>
      </c>
      <c r="AB16" s="53">
        <f t="shared" si="5"/>
        <v>219</v>
      </c>
      <c r="AC16" s="53">
        <f t="shared" si="5"/>
        <v>0</v>
      </c>
      <c r="AD16" s="53">
        <f t="shared" si="5"/>
        <v>0</v>
      </c>
      <c r="AE16" s="53">
        <f t="shared" si="5"/>
        <v>0</v>
      </c>
      <c r="AF16" s="84"/>
      <c r="AG16" s="102"/>
      <c r="AH16" s="64"/>
      <c r="AI16" s="368">
        <f t="shared" si="2"/>
        <v>0</v>
      </c>
      <c r="AJ16" s="368">
        <f t="shared" si="3"/>
        <v>0</v>
      </c>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5"/>
    </row>
    <row r="17" spans="1:86" s="66" customFormat="1" ht="34.5" customHeight="1" x14ac:dyDescent="0.25">
      <c r="A17" s="55" t="s">
        <v>182</v>
      </c>
      <c r="B17" s="56" t="s">
        <v>183</v>
      </c>
      <c r="C17" s="56"/>
      <c r="D17" s="56"/>
      <c r="E17" s="56"/>
      <c r="F17" s="56"/>
      <c r="G17" s="56"/>
      <c r="H17" s="52"/>
      <c r="I17" s="53"/>
      <c r="J17" s="53"/>
      <c r="K17" s="53"/>
      <c r="L17" s="53"/>
      <c r="M17" s="53"/>
      <c r="N17" s="53"/>
      <c r="O17" s="53"/>
      <c r="P17" s="53"/>
      <c r="Q17" s="53"/>
      <c r="R17" s="53"/>
      <c r="S17" s="53"/>
      <c r="T17" s="53"/>
      <c r="U17" s="53"/>
      <c r="V17" s="53"/>
      <c r="W17" s="53"/>
      <c r="X17" s="53"/>
      <c r="Y17" s="53"/>
      <c r="Z17" s="53"/>
      <c r="AA17" s="53"/>
      <c r="AB17" s="53"/>
      <c r="AC17" s="53"/>
      <c r="AD17" s="53"/>
      <c r="AE17" s="54"/>
      <c r="AF17" s="84"/>
      <c r="AG17" s="102"/>
      <c r="AH17" s="64"/>
      <c r="AI17" s="368">
        <f t="shared" si="2"/>
        <v>0</v>
      </c>
      <c r="AJ17" s="368">
        <f t="shared" si="3"/>
        <v>0</v>
      </c>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5"/>
    </row>
    <row r="18" spans="1:86" s="66" customFormat="1" ht="53.25" customHeight="1" x14ac:dyDescent="0.25">
      <c r="A18" s="69" t="s">
        <v>194</v>
      </c>
      <c r="B18" s="70" t="s">
        <v>185</v>
      </c>
      <c r="C18" s="70"/>
      <c r="D18" s="104">
        <v>1</v>
      </c>
      <c r="E18" s="70"/>
      <c r="F18" s="70"/>
      <c r="G18" s="70"/>
      <c r="H18" s="52" t="s">
        <v>186</v>
      </c>
      <c r="I18" s="73">
        <v>19300</v>
      </c>
      <c r="J18" s="73">
        <v>17267</v>
      </c>
      <c r="K18" s="74">
        <v>8000</v>
      </c>
      <c r="L18" s="63">
        <f>K18-N18</f>
        <v>7097.1710000000003</v>
      </c>
      <c r="M18" s="63">
        <f>N18+O18</f>
        <v>8000</v>
      </c>
      <c r="N18" s="75">
        <f>902.829</f>
        <v>902.82899999999995</v>
      </c>
      <c r="O18" s="63">
        <v>7097.1710000000003</v>
      </c>
      <c r="P18" s="74">
        <v>9048</v>
      </c>
      <c r="Q18" s="74">
        <v>9048</v>
      </c>
      <c r="R18" s="74"/>
      <c r="S18" s="74"/>
      <c r="T18" s="74"/>
      <c r="U18" s="74"/>
      <c r="V18" s="63">
        <f>W18</f>
        <v>17048</v>
      </c>
      <c r="W18" s="63">
        <f>Y18</f>
        <v>17048</v>
      </c>
      <c r="X18" s="73">
        <v>17267</v>
      </c>
      <c r="Y18" s="63">
        <f>K18+Q18</f>
        <v>17048</v>
      </c>
      <c r="Z18" s="63">
        <f>X18-Y18</f>
        <v>219</v>
      </c>
      <c r="AA18" s="63">
        <f>AB18</f>
        <v>219</v>
      </c>
      <c r="AB18" s="63">
        <v>219</v>
      </c>
      <c r="AC18" s="63"/>
      <c r="AD18" s="63"/>
      <c r="AE18" s="63"/>
      <c r="AF18" s="77"/>
      <c r="AG18" s="102"/>
      <c r="AH18" s="64"/>
      <c r="AI18" s="368">
        <f t="shared" si="2"/>
        <v>0</v>
      </c>
      <c r="AJ18" s="368">
        <f t="shared" si="3"/>
        <v>0</v>
      </c>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5"/>
    </row>
    <row r="19" spans="1:86" s="66" customFormat="1" ht="39.6" hidden="1" customHeight="1" x14ac:dyDescent="0.25">
      <c r="A19" s="50" t="s">
        <v>187</v>
      </c>
      <c r="B19" s="51" t="s">
        <v>188</v>
      </c>
      <c r="C19" s="51"/>
      <c r="D19" s="51"/>
      <c r="E19" s="51"/>
      <c r="F19" s="51"/>
      <c r="G19" s="51"/>
      <c r="H19" s="52"/>
      <c r="I19" s="101">
        <f t="shared" ref="I19:AE19" si="6">SUM(I22:I23)</f>
        <v>39172</v>
      </c>
      <c r="J19" s="101">
        <f t="shared" si="6"/>
        <v>39172</v>
      </c>
      <c r="K19" s="101">
        <f t="shared" si="6"/>
        <v>0</v>
      </c>
      <c r="L19" s="101">
        <f t="shared" si="6"/>
        <v>0</v>
      </c>
      <c r="M19" s="101">
        <f t="shared" si="6"/>
        <v>0</v>
      </c>
      <c r="N19" s="101">
        <f t="shared" si="6"/>
        <v>0</v>
      </c>
      <c r="O19" s="101">
        <f t="shared" si="6"/>
        <v>0</v>
      </c>
      <c r="P19" s="101">
        <f t="shared" si="6"/>
        <v>0</v>
      </c>
      <c r="Q19" s="101">
        <f t="shared" si="6"/>
        <v>0</v>
      </c>
      <c r="R19" s="101">
        <f t="shared" si="6"/>
        <v>0</v>
      </c>
      <c r="S19" s="101">
        <f t="shared" si="6"/>
        <v>0</v>
      </c>
      <c r="T19" s="101">
        <f t="shared" si="6"/>
        <v>0</v>
      </c>
      <c r="U19" s="101">
        <f t="shared" si="6"/>
        <v>0</v>
      </c>
      <c r="V19" s="101">
        <f t="shared" si="6"/>
        <v>0</v>
      </c>
      <c r="W19" s="101">
        <f t="shared" si="6"/>
        <v>0</v>
      </c>
      <c r="X19" s="101">
        <f t="shared" si="6"/>
        <v>39172</v>
      </c>
      <c r="Y19" s="101">
        <f t="shared" si="6"/>
        <v>0</v>
      </c>
      <c r="Z19" s="101">
        <f>Z21</f>
        <v>0</v>
      </c>
      <c r="AA19" s="101">
        <f t="shared" si="6"/>
        <v>12717</v>
      </c>
      <c r="AB19" s="101">
        <f t="shared" si="6"/>
        <v>0</v>
      </c>
      <c r="AC19" s="101">
        <f t="shared" si="6"/>
        <v>12717</v>
      </c>
      <c r="AD19" s="101">
        <f t="shared" si="6"/>
        <v>0</v>
      </c>
      <c r="AE19" s="101">
        <f t="shared" si="6"/>
        <v>0</v>
      </c>
      <c r="AG19" s="102"/>
      <c r="AH19" s="64"/>
      <c r="AI19" s="368">
        <f t="shared" si="2"/>
        <v>0</v>
      </c>
      <c r="AJ19" s="368">
        <f t="shared" si="3"/>
        <v>0</v>
      </c>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5"/>
    </row>
    <row r="20" spans="1:86" s="66" customFormat="1" ht="39.6" hidden="1" customHeight="1" x14ac:dyDescent="0.25">
      <c r="A20" s="50" t="s">
        <v>182</v>
      </c>
      <c r="B20" s="51" t="s">
        <v>189</v>
      </c>
      <c r="C20" s="51"/>
      <c r="D20" s="51"/>
      <c r="E20" s="51"/>
      <c r="F20" s="51"/>
      <c r="G20" s="51"/>
      <c r="H20" s="52"/>
      <c r="I20" s="101"/>
      <c r="J20" s="101"/>
      <c r="K20" s="101"/>
      <c r="L20" s="101"/>
      <c r="M20" s="101"/>
      <c r="N20" s="101"/>
      <c r="O20" s="101"/>
      <c r="P20" s="101"/>
      <c r="Q20" s="101"/>
      <c r="R20" s="101"/>
      <c r="S20" s="101"/>
      <c r="T20" s="101"/>
      <c r="U20" s="101"/>
      <c r="V20" s="101"/>
      <c r="W20" s="101"/>
      <c r="X20" s="101"/>
      <c r="Y20" s="101"/>
      <c r="Z20" s="101"/>
      <c r="AA20" s="101"/>
      <c r="AB20" s="101"/>
      <c r="AC20" s="101"/>
      <c r="AD20" s="101"/>
      <c r="AE20" s="63"/>
      <c r="AG20" s="102"/>
      <c r="AH20" s="64"/>
      <c r="AI20" s="368">
        <f t="shared" si="2"/>
        <v>0</v>
      </c>
      <c r="AJ20" s="368">
        <f t="shared" si="3"/>
        <v>0</v>
      </c>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5"/>
    </row>
    <row r="21" spans="1:86" s="66" customFormat="1" ht="39.6" hidden="1" customHeight="1" x14ac:dyDescent="0.25">
      <c r="A21" s="50" t="s">
        <v>207</v>
      </c>
      <c r="B21" s="51" t="s">
        <v>1162</v>
      </c>
      <c r="C21" s="51"/>
      <c r="D21" s="51"/>
      <c r="E21" s="51"/>
      <c r="F21" s="51"/>
      <c r="G21" s="51"/>
      <c r="H21" s="52"/>
      <c r="I21" s="101"/>
      <c r="J21" s="101"/>
      <c r="K21" s="101"/>
      <c r="L21" s="101"/>
      <c r="M21" s="101"/>
      <c r="N21" s="101"/>
      <c r="O21" s="101"/>
      <c r="P21" s="101"/>
      <c r="Q21" s="101"/>
      <c r="R21" s="101"/>
      <c r="S21" s="101"/>
      <c r="T21" s="101"/>
      <c r="U21" s="101"/>
      <c r="V21" s="101"/>
      <c r="W21" s="101"/>
      <c r="X21" s="101"/>
      <c r="Y21" s="101"/>
      <c r="Z21" s="101"/>
      <c r="AA21" s="101"/>
      <c r="AB21" s="101"/>
      <c r="AC21" s="101"/>
      <c r="AD21" s="101"/>
      <c r="AE21" s="63"/>
      <c r="AF21" s="105" t="s">
        <v>1164</v>
      </c>
      <c r="AG21" s="102"/>
      <c r="AH21" s="64"/>
      <c r="AI21" s="368">
        <f t="shared" si="2"/>
        <v>0</v>
      </c>
      <c r="AJ21" s="368">
        <f t="shared" si="3"/>
        <v>0</v>
      </c>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5"/>
    </row>
    <row r="22" spans="1:86" s="66" customFormat="1" ht="43.5" hidden="1" customHeight="1" x14ac:dyDescent="0.25">
      <c r="A22" s="197">
        <v>1</v>
      </c>
      <c r="B22" s="52" t="s">
        <v>190</v>
      </c>
      <c r="C22" s="52"/>
      <c r="D22" s="52"/>
      <c r="E22" s="52">
        <v>1</v>
      </c>
      <c r="F22" s="52"/>
      <c r="G22" s="52"/>
      <c r="H22" s="67"/>
      <c r="I22" s="60">
        <v>29000</v>
      </c>
      <c r="J22" s="60">
        <v>29000</v>
      </c>
      <c r="K22" s="61"/>
      <c r="L22" s="61"/>
      <c r="M22" s="61"/>
      <c r="N22" s="61"/>
      <c r="O22" s="61"/>
      <c r="P22" s="61"/>
      <c r="Q22" s="61"/>
      <c r="R22" s="61"/>
      <c r="S22" s="61"/>
      <c r="T22" s="61"/>
      <c r="U22" s="61"/>
      <c r="V22" s="63">
        <f>W22</f>
        <v>0</v>
      </c>
      <c r="W22" s="63">
        <f>Y22</f>
        <v>0</v>
      </c>
      <c r="X22" s="60">
        <v>29000</v>
      </c>
      <c r="Y22" s="63">
        <f>K22+Q22</f>
        <v>0</v>
      </c>
      <c r="Z22" s="63"/>
      <c r="AA22" s="63">
        <f>AB22+AC22</f>
        <v>9000</v>
      </c>
      <c r="AB22" s="63"/>
      <c r="AC22" s="63">
        <v>9000</v>
      </c>
      <c r="AD22" s="63"/>
      <c r="AE22" s="63"/>
      <c r="AG22" s="102"/>
      <c r="AH22" s="64"/>
      <c r="AI22" s="368">
        <f t="shared" si="2"/>
        <v>0</v>
      </c>
      <c r="AJ22" s="368">
        <f t="shared" si="3"/>
        <v>0</v>
      </c>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5"/>
    </row>
    <row r="23" spans="1:86" s="66" customFormat="1" ht="56.25" hidden="1" customHeight="1" x14ac:dyDescent="0.25">
      <c r="A23" s="197">
        <v>2</v>
      </c>
      <c r="B23" s="52" t="s">
        <v>191</v>
      </c>
      <c r="C23" s="52"/>
      <c r="D23" s="52"/>
      <c r="E23" s="52">
        <v>1</v>
      </c>
      <c r="F23" s="52"/>
      <c r="G23" s="52"/>
      <c r="H23" s="67"/>
      <c r="I23" s="60">
        <v>10172</v>
      </c>
      <c r="J23" s="60">
        <v>10172</v>
      </c>
      <c r="K23" s="61"/>
      <c r="L23" s="61"/>
      <c r="M23" s="61"/>
      <c r="N23" s="61"/>
      <c r="O23" s="61"/>
      <c r="P23" s="61"/>
      <c r="Q23" s="61"/>
      <c r="R23" s="61"/>
      <c r="S23" s="61"/>
      <c r="T23" s="61"/>
      <c r="U23" s="61"/>
      <c r="V23" s="63">
        <f>W23</f>
        <v>0</v>
      </c>
      <c r="W23" s="63">
        <f>Y23</f>
        <v>0</v>
      </c>
      <c r="X23" s="60">
        <v>10172</v>
      </c>
      <c r="Y23" s="63">
        <f>K23+Q23</f>
        <v>0</v>
      </c>
      <c r="Z23" s="63"/>
      <c r="AA23" s="63">
        <f>AB23+AC23</f>
        <v>3717</v>
      </c>
      <c r="AB23" s="63"/>
      <c r="AC23" s="63">
        <v>3717</v>
      </c>
      <c r="AD23" s="63"/>
      <c r="AE23" s="63"/>
      <c r="AG23" s="102"/>
      <c r="AH23" s="115">
        <f>Z23-946</f>
        <v>-946</v>
      </c>
      <c r="AI23" s="368">
        <f t="shared" si="2"/>
        <v>0</v>
      </c>
      <c r="AJ23" s="368">
        <f t="shared" si="3"/>
        <v>0</v>
      </c>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5"/>
    </row>
    <row r="24" spans="1:86" s="66" customFormat="1" ht="36" customHeight="1" x14ac:dyDescent="0.25">
      <c r="A24" s="50" t="s">
        <v>192</v>
      </c>
      <c r="B24" s="51" t="s">
        <v>193</v>
      </c>
      <c r="C24" s="52"/>
      <c r="D24" s="52"/>
      <c r="E24" s="52"/>
      <c r="F24" s="52"/>
      <c r="G24" s="51"/>
      <c r="H24" s="52"/>
      <c r="I24" s="101">
        <f t="shared" ref="I24:AE24" si="7">SUM(I26:I26)</f>
        <v>2400</v>
      </c>
      <c r="J24" s="101">
        <f t="shared" si="7"/>
        <v>2400</v>
      </c>
      <c r="K24" s="101">
        <f t="shared" si="7"/>
        <v>0</v>
      </c>
      <c r="L24" s="101">
        <f t="shared" si="7"/>
        <v>0</v>
      </c>
      <c r="M24" s="101">
        <f t="shared" si="7"/>
        <v>0</v>
      </c>
      <c r="N24" s="101">
        <f t="shared" si="7"/>
        <v>0</v>
      </c>
      <c r="O24" s="101">
        <f t="shared" si="7"/>
        <v>0</v>
      </c>
      <c r="P24" s="101">
        <f t="shared" si="7"/>
        <v>500</v>
      </c>
      <c r="Q24" s="101">
        <f t="shared" si="7"/>
        <v>500</v>
      </c>
      <c r="R24" s="101">
        <f t="shared" si="7"/>
        <v>0</v>
      </c>
      <c r="S24" s="101">
        <f t="shared" si="7"/>
        <v>0</v>
      </c>
      <c r="T24" s="101">
        <f t="shared" si="7"/>
        <v>500</v>
      </c>
      <c r="U24" s="101">
        <f t="shared" si="7"/>
        <v>500</v>
      </c>
      <c r="V24" s="101">
        <f t="shared" si="7"/>
        <v>500</v>
      </c>
      <c r="W24" s="101">
        <f t="shared" si="7"/>
        <v>500</v>
      </c>
      <c r="X24" s="101">
        <f t="shared" si="7"/>
        <v>2400</v>
      </c>
      <c r="Y24" s="101">
        <f t="shared" si="7"/>
        <v>500</v>
      </c>
      <c r="Z24" s="101">
        <f t="shared" si="7"/>
        <v>1900</v>
      </c>
      <c r="AA24" s="101">
        <f t="shared" si="7"/>
        <v>1900</v>
      </c>
      <c r="AB24" s="101">
        <f t="shared" si="7"/>
        <v>1900</v>
      </c>
      <c r="AC24" s="101">
        <f t="shared" si="7"/>
        <v>0</v>
      </c>
      <c r="AD24" s="101">
        <f t="shared" si="7"/>
        <v>0</v>
      </c>
      <c r="AE24" s="101">
        <f t="shared" si="7"/>
        <v>0</v>
      </c>
      <c r="AG24" s="102"/>
      <c r="AH24" s="64"/>
      <c r="AI24" s="368">
        <f t="shared" si="2"/>
        <v>0</v>
      </c>
      <c r="AJ24" s="368">
        <f t="shared" si="3"/>
        <v>0</v>
      </c>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5"/>
    </row>
    <row r="25" spans="1:86" s="66" customFormat="1" ht="26.45" customHeight="1" x14ac:dyDescent="0.25">
      <c r="A25" s="50" t="s">
        <v>182</v>
      </c>
      <c r="B25" s="51" t="s">
        <v>183</v>
      </c>
      <c r="C25" s="52"/>
      <c r="D25" s="52"/>
      <c r="E25" s="52"/>
      <c r="F25" s="52"/>
      <c r="G25" s="51"/>
      <c r="H25" s="52"/>
      <c r="I25" s="101"/>
      <c r="J25" s="101"/>
      <c r="K25" s="101"/>
      <c r="L25" s="101"/>
      <c r="M25" s="101"/>
      <c r="N25" s="101"/>
      <c r="O25" s="101"/>
      <c r="P25" s="101"/>
      <c r="Q25" s="101"/>
      <c r="R25" s="101"/>
      <c r="S25" s="101"/>
      <c r="T25" s="101"/>
      <c r="U25" s="101"/>
      <c r="V25" s="63">
        <f>W25</f>
        <v>0</v>
      </c>
      <c r="W25" s="63"/>
      <c r="X25" s="101"/>
      <c r="Y25" s="63"/>
      <c r="Z25" s="63"/>
      <c r="AA25" s="63"/>
      <c r="AB25" s="63"/>
      <c r="AC25" s="63"/>
      <c r="AD25" s="63"/>
      <c r="AE25" s="63"/>
      <c r="AG25" s="102"/>
      <c r="AH25" s="64"/>
      <c r="AI25" s="368">
        <f t="shared" si="2"/>
        <v>0</v>
      </c>
      <c r="AJ25" s="368">
        <f t="shared" si="3"/>
        <v>0</v>
      </c>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5"/>
    </row>
    <row r="26" spans="1:86" s="66" customFormat="1" ht="47.25" x14ac:dyDescent="0.25">
      <c r="A26" s="69" t="s">
        <v>194</v>
      </c>
      <c r="B26" s="106" t="s">
        <v>195</v>
      </c>
      <c r="C26" s="52"/>
      <c r="D26" s="52">
        <v>1</v>
      </c>
      <c r="E26" s="52"/>
      <c r="F26" s="52"/>
      <c r="G26" s="106"/>
      <c r="H26" s="67" t="s">
        <v>196</v>
      </c>
      <c r="I26" s="60">
        <v>2400</v>
      </c>
      <c r="J26" s="60">
        <v>2400</v>
      </c>
      <c r="K26" s="61"/>
      <c r="L26" s="61"/>
      <c r="M26" s="61"/>
      <c r="N26" s="61"/>
      <c r="O26" s="61"/>
      <c r="P26" s="77">
        <v>500</v>
      </c>
      <c r="Q26" s="77">
        <v>500</v>
      </c>
      <c r="R26" s="61"/>
      <c r="S26" s="61"/>
      <c r="T26" s="77">
        <v>500</v>
      </c>
      <c r="U26" s="77">
        <v>500</v>
      </c>
      <c r="V26" s="63">
        <f>W26</f>
        <v>500</v>
      </c>
      <c r="W26" s="63">
        <f>Y26</f>
        <v>500</v>
      </c>
      <c r="X26" s="60">
        <v>2400</v>
      </c>
      <c r="Y26" s="63">
        <f>K26+Q26</f>
        <v>500</v>
      </c>
      <c r="Z26" s="63">
        <f>X26-Y26</f>
        <v>1900</v>
      </c>
      <c r="AA26" s="63">
        <f>AB26</f>
        <v>1900</v>
      </c>
      <c r="AB26" s="63">
        <v>1900</v>
      </c>
      <c r="AC26" s="63"/>
      <c r="AD26" s="63"/>
      <c r="AE26" s="63"/>
      <c r="AG26" s="102"/>
      <c r="AH26" s="64"/>
      <c r="AI26" s="368">
        <f t="shared" si="2"/>
        <v>0</v>
      </c>
      <c r="AJ26" s="368">
        <f t="shared" si="3"/>
        <v>0</v>
      </c>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5"/>
    </row>
    <row r="27" spans="1:86" s="66" customFormat="1" ht="42" hidden="1" customHeight="1" x14ac:dyDescent="0.25">
      <c r="A27" s="50" t="s">
        <v>197</v>
      </c>
      <c r="B27" s="51" t="s">
        <v>198</v>
      </c>
      <c r="C27" s="52"/>
      <c r="D27" s="52"/>
      <c r="E27" s="52"/>
      <c r="F27" s="52"/>
      <c r="G27" s="51"/>
      <c r="H27" s="52"/>
      <c r="I27" s="101">
        <f t="shared" ref="I27:AE27" si="8">I28</f>
        <v>58547</v>
      </c>
      <c r="J27" s="101">
        <f t="shared" si="8"/>
        <v>58547</v>
      </c>
      <c r="K27" s="101">
        <f t="shared" si="8"/>
        <v>0</v>
      </c>
      <c r="L27" s="101">
        <f t="shared" si="8"/>
        <v>0</v>
      </c>
      <c r="M27" s="101">
        <f t="shared" si="8"/>
        <v>0</v>
      </c>
      <c r="N27" s="101">
        <f t="shared" si="8"/>
        <v>0</v>
      </c>
      <c r="O27" s="101">
        <f t="shared" si="8"/>
        <v>0</v>
      </c>
      <c r="P27" s="101">
        <f t="shared" si="8"/>
        <v>500</v>
      </c>
      <c r="Q27" s="101">
        <f t="shared" si="8"/>
        <v>500</v>
      </c>
      <c r="R27" s="101">
        <f t="shared" si="8"/>
        <v>0</v>
      </c>
      <c r="S27" s="101">
        <f t="shared" si="8"/>
        <v>0</v>
      </c>
      <c r="T27" s="101">
        <f t="shared" si="8"/>
        <v>500</v>
      </c>
      <c r="U27" s="101">
        <f t="shared" si="8"/>
        <v>500</v>
      </c>
      <c r="V27" s="101">
        <f t="shared" si="8"/>
        <v>500</v>
      </c>
      <c r="W27" s="101">
        <f t="shared" si="8"/>
        <v>500</v>
      </c>
      <c r="X27" s="101">
        <f t="shared" si="8"/>
        <v>58547</v>
      </c>
      <c r="Y27" s="101">
        <f t="shared" si="8"/>
        <v>500</v>
      </c>
      <c r="Z27" s="101">
        <f t="shared" si="8"/>
        <v>0</v>
      </c>
      <c r="AA27" s="101">
        <f t="shared" si="8"/>
        <v>14000</v>
      </c>
      <c r="AB27" s="101">
        <f t="shared" si="8"/>
        <v>0</v>
      </c>
      <c r="AC27" s="101">
        <f t="shared" si="8"/>
        <v>14000</v>
      </c>
      <c r="AD27" s="101">
        <f t="shared" si="8"/>
        <v>0</v>
      </c>
      <c r="AE27" s="101">
        <f t="shared" si="8"/>
        <v>0</v>
      </c>
      <c r="AG27" s="102"/>
      <c r="AH27" s="64"/>
      <c r="AI27" s="368">
        <f t="shared" si="2"/>
        <v>0</v>
      </c>
      <c r="AJ27" s="368">
        <f t="shared" si="3"/>
        <v>0</v>
      </c>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5"/>
    </row>
    <row r="28" spans="1:86" s="66" customFormat="1" ht="74.25" hidden="1" customHeight="1" x14ac:dyDescent="0.25">
      <c r="A28" s="55" t="s">
        <v>109</v>
      </c>
      <c r="B28" s="56" t="s">
        <v>199</v>
      </c>
      <c r="C28" s="52"/>
      <c r="D28" s="52"/>
      <c r="E28" s="52"/>
      <c r="F28" s="52"/>
      <c r="G28" s="56"/>
      <c r="H28" s="52"/>
      <c r="I28" s="101">
        <f t="shared" ref="I28:AD28" si="9">I31</f>
        <v>58547</v>
      </c>
      <c r="J28" s="101">
        <f t="shared" si="9"/>
        <v>58547</v>
      </c>
      <c r="K28" s="101">
        <f t="shared" si="9"/>
        <v>0</v>
      </c>
      <c r="L28" s="101">
        <f t="shared" si="9"/>
        <v>0</v>
      </c>
      <c r="M28" s="101">
        <f t="shared" si="9"/>
        <v>0</v>
      </c>
      <c r="N28" s="101">
        <f t="shared" si="9"/>
        <v>0</v>
      </c>
      <c r="O28" s="101">
        <f t="shared" si="9"/>
        <v>0</v>
      </c>
      <c r="P28" s="101">
        <f t="shared" si="9"/>
        <v>500</v>
      </c>
      <c r="Q28" s="101">
        <f t="shared" si="9"/>
        <v>500</v>
      </c>
      <c r="R28" s="101">
        <f t="shared" si="9"/>
        <v>0</v>
      </c>
      <c r="S28" s="101">
        <f t="shared" si="9"/>
        <v>0</v>
      </c>
      <c r="T28" s="101">
        <f t="shared" si="9"/>
        <v>500</v>
      </c>
      <c r="U28" s="101">
        <f t="shared" si="9"/>
        <v>500</v>
      </c>
      <c r="V28" s="101">
        <f t="shared" si="9"/>
        <v>500</v>
      </c>
      <c r="W28" s="101">
        <f t="shared" si="9"/>
        <v>500</v>
      </c>
      <c r="X28" s="101">
        <f t="shared" si="9"/>
        <v>58547</v>
      </c>
      <c r="Y28" s="101">
        <f t="shared" si="9"/>
        <v>500</v>
      </c>
      <c r="Z28" s="101">
        <f>Z30</f>
        <v>0</v>
      </c>
      <c r="AA28" s="101">
        <f t="shared" si="9"/>
        <v>14000</v>
      </c>
      <c r="AB28" s="101">
        <f t="shared" si="9"/>
        <v>0</v>
      </c>
      <c r="AC28" s="101">
        <f t="shared" si="9"/>
        <v>14000</v>
      </c>
      <c r="AD28" s="101">
        <f t="shared" si="9"/>
        <v>0</v>
      </c>
      <c r="AE28" s="63"/>
      <c r="AG28" s="102"/>
      <c r="AH28" s="64"/>
      <c r="AI28" s="368">
        <f t="shared" si="2"/>
        <v>0</v>
      </c>
      <c r="AJ28" s="368">
        <f t="shared" si="3"/>
        <v>0</v>
      </c>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5"/>
    </row>
    <row r="29" spans="1:86" s="66" customFormat="1" ht="25.5" hidden="1" customHeight="1" x14ac:dyDescent="0.25">
      <c r="A29" s="55" t="s">
        <v>182</v>
      </c>
      <c r="B29" s="56" t="s">
        <v>189</v>
      </c>
      <c r="C29" s="52"/>
      <c r="D29" s="52"/>
      <c r="E29" s="52"/>
      <c r="F29" s="52"/>
      <c r="G29" s="56"/>
      <c r="H29" s="52"/>
      <c r="I29" s="101"/>
      <c r="J29" s="101"/>
      <c r="K29" s="101"/>
      <c r="L29" s="101"/>
      <c r="M29" s="101"/>
      <c r="N29" s="101"/>
      <c r="O29" s="101"/>
      <c r="P29" s="101"/>
      <c r="Q29" s="101"/>
      <c r="R29" s="101"/>
      <c r="S29" s="101"/>
      <c r="T29" s="101"/>
      <c r="U29" s="101"/>
      <c r="V29" s="63">
        <f>W29</f>
        <v>0</v>
      </c>
      <c r="W29" s="63"/>
      <c r="X29" s="101"/>
      <c r="Y29" s="63"/>
      <c r="Z29" s="63"/>
      <c r="AA29" s="63"/>
      <c r="AB29" s="63"/>
      <c r="AC29" s="63"/>
      <c r="AD29" s="63"/>
      <c r="AE29" s="63"/>
      <c r="AG29" s="102"/>
      <c r="AH29" s="64"/>
      <c r="AI29" s="368">
        <f t="shared" si="2"/>
        <v>0</v>
      </c>
      <c r="AJ29" s="368">
        <f t="shared" si="3"/>
        <v>0</v>
      </c>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5"/>
    </row>
    <row r="30" spans="1:86" s="66" customFormat="1" ht="36" hidden="1" customHeight="1" x14ac:dyDescent="0.25">
      <c r="A30" s="55" t="s">
        <v>207</v>
      </c>
      <c r="B30" s="56" t="s">
        <v>1162</v>
      </c>
      <c r="C30" s="52"/>
      <c r="D30" s="52"/>
      <c r="E30" s="52"/>
      <c r="F30" s="52"/>
      <c r="G30" s="56"/>
      <c r="H30" s="52"/>
      <c r="I30" s="101"/>
      <c r="J30" s="101"/>
      <c r="K30" s="101"/>
      <c r="L30" s="101"/>
      <c r="M30" s="101"/>
      <c r="N30" s="101"/>
      <c r="O30" s="101"/>
      <c r="P30" s="101"/>
      <c r="Q30" s="101"/>
      <c r="R30" s="101"/>
      <c r="S30" s="101"/>
      <c r="T30" s="101"/>
      <c r="U30" s="101"/>
      <c r="V30" s="63"/>
      <c r="W30" s="63"/>
      <c r="X30" s="101"/>
      <c r="Y30" s="63"/>
      <c r="Z30" s="54"/>
      <c r="AA30" s="63"/>
      <c r="AB30" s="63"/>
      <c r="AC30" s="63"/>
      <c r="AD30" s="63"/>
      <c r="AE30" s="63"/>
      <c r="AF30" s="105" t="s">
        <v>1163</v>
      </c>
      <c r="AG30" s="102"/>
      <c r="AH30" s="64"/>
      <c r="AI30" s="368">
        <f t="shared" si="2"/>
        <v>0</v>
      </c>
      <c r="AJ30" s="368">
        <f t="shared" si="3"/>
        <v>0</v>
      </c>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5"/>
    </row>
    <row r="31" spans="1:86" s="66" customFormat="1" ht="41.25" hidden="1" customHeight="1" x14ac:dyDescent="0.25">
      <c r="A31" s="135">
        <v>1</v>
      </c>
      <c r="B31" s="70" t="s">
        <v>200</v>
      </c>
      <c r="C31" s="52"/>
      <c r="D31" s="52"/>
      <c r="E31" s="52" t="s">
        <v>194</v>
      </c>
      <c r="F31" s="67"/>
      <c r="G31" s="70"/>
      <c r="H31" s="52"/>
      <c r="I31" s="60">
        <v>58547</v>
      </c>
      <c r="J31" s="60">
        <v>58547</v>
      </c>
      <c r="K31" s="61"/>
      <c r="L31" s="61"/>
      <c r="M31" s="61"/>
      <c r="N31" s="61"/>
      <c r="O31" s="61"/>
      <c r="P31" s="77">
        <v>500</v>
      </c>
      <c r="Q31" s="77">
        <v>500</v>
      </c>
      <c r="R31" s="61"/>
      <c r="S31" s="61"/>
      <c r="T31" s="77">
        <v>500</v>
      </c>
      <c r="U31" s="77">
        <v>500</v>
      </c>
      <c r="V31" s="63">
        <f>W31</f>
        <v>500</v>
      </c>
      <c r="W31" s="63">
        <f>Y31</f>
        <v>500</v>
      </c>
      <c r="X31" s="60">
        <v>58547</v>
      </c>
      <c r="Y31" s="63">
        <f>K31+Q31</f>
        <v>500</v>
      </c>
      <c r="Z31" s="63"/>
      <c r="AA31" s="63">
        <f>AC31</f>
        <v>14000</v>
      </c>
      <c r="AB31" s="63"/>
      <c r="AC31" s="63">
        <v>14000</v>
      </c>
      <c r="AD31" s="63"/>
      <c r="AE31" s="63"/>
      <c r="AG31" s="102"/>
      <c r="AH31" s="64"/>
      <c r="AI31" s="368">
        <f t="shared" si="2"/>
        <v>0</v>
      </c>
      <c r="AJ31" s="368">
        <f t="shared" si="3"/>
        <v>0</v>
      </c>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5"/>
    </row>
    <row r="32" spans="1:86" s="66" customFormat="1" ht="42" customHeight="1" x14ac:dyDescent="0.25">
      <c r="A32" s="55" t="s">
        <v>201</v>
      </c>
      <c r="B32" s="56" t="s">
        <v>202</v>
      </c>
      <c r="C32" s="52"/>
      <c r="D32" s="52"/>
      <c r="E32" s="52"/>
      <c r="F32" s="52"/>
      <c r="G32" s="56"/>
      <c r="H32" s="52"/>
      <c r="I32" s="101">
        <f t="shared" ref="I32:U32" si="10">I33+I63+I108+I165+I229+I313+I399+I439+I526+I588</f>
        <v>2011917.5353741497</v>
      </c>
      <c r="J32" s="101">
        <f t="shared" si="10"/>
        <v>1938528.95</v>
      </c>
      <c r="K32" s="101">
        <f t="shared" si="10"/>
        <v>242449.2</v>
      </c>
      <c r="L32" s="101">
        <f t="shared" si="10"/>
        <v>137086.79330000002</v>
      </c>
      <c r="M32" s="101">
        <f t="shared" si="10"/>
        <v>221972.2</v>
      </c>
      <c r="N32" s="101">
        <f t="shared" si="10"/>
        <v>92062.406700000007</v>
      </c>
      <c r="O32" s="101">
        <f t="shared" si="10"/>
        <v>129909.79330000002</v>
      </c>
      <c r="P32" s="101">
        <f t="shared" si="10"/>
        <v>442036</v>
      </c>
      <c r="Q32" s="101">
        <f t="shared" si="10"/>
        <v>437670</v>
      </c>
      <c r="R32" s="101">
        <f t="shared" si="10"/>
        <v>179062.781422</v>
      </c>
      <c r="S32" s="101">
        <f t="shared" si="10"/>
        <v>179062.781422</v>
      </c>
      <c r="T32" s="101">
        <f t="shared" si="10"/>
        <v>401173</v>
      </c>
      <c r="U32" s="101">
        <f t="shared" si="10"/>
        <v>401173</v>
      </c>
      <c r="V32" s="101">
        <f t="shared" ref="V32:AD32" si="11">V33+V63+V108+V165+V229+V313+V399+V439+V526+V588</f>
        <v>653442.19999999995</v>
      </c>
      <c r="W32" s="101">
        <f t="shared" si="11"/>
        <v>653442.19999999995</v>
      </c>
      <c r="X32" s="101">
        <f t="shared" si="11"/>
        <v>1935139.19</v>
      </c>
      <c r="Y32" s="101">
        <f t="shared" si="11"/>
        <v>671442.2</v>
      </c>
      <c r="Z32" s="101">
        <f t="shared" si="11"/>
        <v>727780.62900000007</v>
      </c>
      <c r="AA32" s="101">
        <f t="shared" si="11"/>
        <v>701064.38900000008</v>
      </c>
      <c r="AB32" s="101">
        <f t="shared" si="11"/>
        <v>622226.38900000008</v>
      </c>
      <c r="AC32" s="101">
        <f t="shared" si="11"/>
        <v>78838</v>
      </c>
      <c r="AD32" s="101">
        <f t="shared" si="11"/>
        <v>0</v>
      </c>
      <c r="AE32" s="63"/>
      <c r="AF32" s="107"/>
      <c r="AG32" s="102"/>
      <c r="AH32" s="116">
        <f>V32-W32</f>
        <v>0</v>
      </c>
      <c r="AI32" s="368">
        <f t="shared" si="2"/>
        <v>4366</v>
      </c>
      <c r="AJ32" s="368">
        <f t="shared" si="3"/>
        <v>0</v>
      </c>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5"/>
    </row>
    <row r="33" spans="1:86" s="66" customFormat="1" ht="37.5" customHeight="1" x14ac:dyDescent="0.25">
      <c r="A33" s="50" t="s">
        <v>203</v>
      </c>
      <c r="B33" s="51" t="s">
        <v>204</v>
      </c>
      <c r="C33" s="52"/>
      <c r="D33" s="52"/>
      <c r="E33" s="52"/>
      <c r="F33" s="52"/>
      <c r="G33" s="51"/>
      <c r="H33" s="52"/>
      <c r="I33" s="101">
        <f t="shared" ref="I33:U33" si="12">I34+I40+I50+I60</f>
        <v>125047.77324263038</v>
      </c>
      <c r="J33" s="101">
        <f t="shared" si="12"/>
        <v>111614.2</v>
      </c>
      <c r="K33" s="101">
        <f t="shared" si="12"/>
        <v>33158</v>
      </c>
      <c r="L33" s="101">
        <f t="shared" si="12"/>
        <v>3075.4387999999999</v>
      </c>
      <c r="M33" s="101">
        <f t="shared" si="12"/>
        <v>33158</v>
      </c>
      <c r="N33" s="101">
        <f t="shared" si="12"/>
        <v>30082.561200000004</v>
      </c>
      <c r="O33" s="101">
        <f t="shared" si="12"/>
        <v>3075.4387999999999</v>
      </c>
      <c r="P33" s="101">
        <f t="shared" si="12"/>
        <v>39040</v>
      </c>
      <c r="Q33" s="101">
        <f t="shared" si="12"/>
        <v>39040</v>
      </c>
      <c r="R33" s="101">
        <f t="shared" si="12"/>
        <v>3787</v>
      </c>
      <c r="S33" s="101">
        <f t="shared" si="12"/>
        <v>3787</v>
      </c>
      <c r="T33" s="101">
        <f t="shared" si="12"/>
        <v>7327</v>
      </c>
      <c r="U33" s="101">
        <f t="shared" si="12"/>
        <v>7327</v>
      </c>
      <c r="V33" s="101">
        <f t="shared" ref="V33:AC33" si="13">V34+V40+V50+V60</f>
        <v>72198</v>
      </c>
      <c r="W33" s="101">
        <f t="shared" si="13"/>
        <v>72198</v>
      </c>
      <c r="X33" s="101">
        <f t="shared" si="13"/>
        <v>111614.2</v>
      </c>
      <c r="Y33" s="101">
        <f t="shared" si="13"/>
        <v>72198</v>
      </c>
      <c r="Z33" s="101">
        <f t="shared" si="13"/>
        <v>26380.564999999999</v>
      </c>
      <c r="AA33" s="101">
        <f t="shared" si="13"/>
        <v>20920.565000000002</v>
      </c>
      <c r="AB33" s="101">
        <f t="shared" si="13"/>
        <v>20920.565000000002</v>
      </c>
      <c r="AC33" s="101">
        <f t="shared" si="13"/>
        <v>0</v>
      </c>
      <c r="AD33" s="63"/>
      <c r="AE33" s="63"/>
      <c r="AG33" s="102"/>
      <c r="AH33" s="116">
        <f t="shared" ref="AH33:AH96" si="14">V33-W33</f>
        <v>0</v>
      </c>
      <c r="AI33" s="368">
        <f t="shared" si="2"/>
        <v>0</v>
      </c>
      <c r="AJ33" s="368">
        <f t="shared" si="3"/>
        <v>0</v>
      </c>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5"/>
    </row>
    <row r="34" spans="1:86" s="66" customFormat="1" ht="31.5" x14ac:dyDescent="0.25">
      <c r="A34" s="55" t="s">
        <v>25</v>
      </c>
      <c r="B34" s="56" t="s">
        <v>205</v>
      </c>
      <c r="C34" s="52"/>
      <c r="D34" s="52"/>
      <c r="E34" s="52"/>
      <c r="F34" s="52"/>
      <c r="G34" s="56"/>
      <c r="H34" s="52"/>
      <c r="I34" s="101">
        <f t="shared" ref="I34:AD34" si="15">I35+I39</f>
        <v>6960</v>
      </c>
      <c r="J34" s="101">
        <f t="shared" si="15"/>
        <v>6960</v>
      </c>
      <c r="K34" s="101">
        <f t="shared" si="15"/>
        <v>0</v>
      </c>
      <c r="L34" s="101">
        <f t="shared" si="15"/>
        <v>0</v>
      </c>
      <c r="M34" s="101">
        <f t="shared" si="15"/>
        <v>0</v>
      </c>
      <c r="N34" s="101">
        <f t="shared" si="15"/>
        <v>0</v>
      </c>
      <c r="O34" s="101">
        <f t="shared" si="15"/>
        <v>0</v>
      </c>
      <c r="P34" s="101">
        <f t="shared" si="15"/>
        <v>0</v>
      </c>
      <c r="Q34" s="101">
        <f t="shared" si="15"/>
        <v>0</v>
      </c>
      <c r="R34" s="101">
        <f t="shared" si="15"/>
        <v>0</v>
      </c>
      <c r="S34" s="101">
        <f t="shared" si="15"/>
        <v>0</v>
      </c>
      <c r="T34" s="101">
        <f t="shared" si="15"/>
        <v>0</v>
      </c>
      <c r="U34" s="101">
        <f t="shared" si="15"/>
        <v>0</v>
      </c>
      <c r="V34" s="101">
        <f t="shared" si="15"/>
        <v>0</v>
      </c>
      <c r="W34" s="101">
        <f t="shared" si="15"/>
        <v>0</v>
      </c>
      <c r="X34" s="101">
        <f t="shared" si="15"/>
        <v>6960</v>
      </c>
      <c r="Y34" s="101">
        <f t="shared" si="15"/>
        <v>0</v>
      </c>
      <c r="Z34" s="101">
        <f t="shared" si="15"/>
        <v>2434.85</v>
      </c>
      <c r="AA34" s="101">
        <f t="shared" si="15"/>
        <v>2434.85</v>
      </c>
      <c r="AB34" s="101">
        <f t="shared" si="15"/>
        <v>2434.85</v>
      </c>
      <c r="AC34" s="101">
        <f t="shared" si="15"/>
        <v>0</v>
      </c>
      <c r="AD34" s="101">
        <f t="shared" si="15"/>
        <v>0</v>
      </c>
      <c r="AE34" s="63"/>
      <c r="AG34" s="102"/>
      <c r="AH34" s="116">
        <f t="shared" si="14"/>
        <v>0</v>
      </c>
      <c r="AI34" s="368">
        <f t="shared" si="2"/>
        <v>0</v>
      </c>
      <c r="AJ34" s="368">
        <f t="shared" si="3"/>
        <v>0</v>
      </c>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5"/>
    </row>
    <row r="35" spans="1:86" s="66" customFormat="1" ht="26.45" customHeight="1" x14ac:dyDescent="0.25">
      <c r="A35" s="55" t="s">
        <v>182</v>
      </c>
      <c r="B35" s="56" t="s">
        <v>206</v>
      </c>
      <c r="C35" s="52"/>
      <c r="D35" s="52"/>
      <c r="E35" s="52"/>
      <c r="F35" s="52"/>
      <c r="G35" s="56"/>
      <c r="H35" s="52"/>
      <c r="I35" s="101">
        <f t="shared" ref="I35:AC35" si="16">SUM(I37:I38)</f>
        <v>2563</v>
      </c>
      <c r="J35" s="101">
        <f t="shared" si="16"/>
        <v>2563</v>
      </c>
      <c r="K35" s="101">
        <f t="shared" si="16"/>
        <v>0</v>
      </c>
      <c r="L35" s="101">
        <f t="shared" si="16"/>
        <v>0</v>
      </c>
      <c r="M35" s="101">
        <f t="shared" si="16"/>
        <v>0</v>
      </c>
      <c r="N35" s="101">
        <f t="shared" si="16"/>
        <v>0</v>
      </c>
      <c r="O35" s="101">
        <f t="shared" si="16"/>
        <v>0</v>
      </c>
      <c r="P35" s="101">
        <f t="shared" si="16"/>
        <v>0</v>
      </c>
      <c r="Q35" s="101">
        <f t="shared" si="16"/>
        <v>0</v>
      </c>
      <c r="R35" s="101">
        <f t="shared" si="16"/>
        <v>0</v>
      </c>
      <c r="S35" s="101">
        <f t="shared" si="16"/>
        <v>0</v>
      </c>
      <c r="T35" s="101">
        <f t="shared" si="16"/>
        <v>0</v>
      </c>
      <c r="U35" s="101">
        <f t="shared" si="16"/>
        <v>0</v>
      </c>
      <c r="V35" s="101">
        <f t="shared" si="16"/>
        <v>0</v>
      </c>
      <c r="W35" s="101">
        <f t="shared" si="16"/>
        <v>0</v>
      </c>
      <c r="X35" s="101">
        <f t="shared" si="16"/>
        <v>2563</v>
      </c>
      <c r="Y35" s="101">
        <f t="shared" si="16"/>
        <v>0</v>
      </c>
      <c r="Z35" s="101">
        <f t="shared" si="16"/>
        <v>2434.85</v>
      </c>
      <c r="AA35" s="101">
        <f t="shared" si="16"/>
        <v>2434.85</v>
      </c>
      <c r="AB35" s="101">
        <f t="shared" si="16"/>
        <v>2434.85</v>
      </c>
      <c r="AC35" s="101">
        <f t="shared" si="16"/>
        <v>0</v>
      </c>
      <c r="AD35" s="63"/>
      <c r="AE35" s="63"/>
      <c r="AG35" s="102"/>
      <c r="AH35" s="116">
        <f t="shared" si="14"/>
        <v>0</v>
      </c>
      <c r="AI35" s="368">
        <f t="shared" si="2"/>
        <v>0</v>
      </c>
      <c r="AJ35" s="368">
        <f t="shared" si="3"/>
        <v>0</v>
      </c>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5"/>
    </row>
    <row r="36" spans="1:86" s="66" customFormat="1" ht="26.45" customHeight="1" x14ac:dyDescent="0.25">
      <c r="A36" s="55" t="s">
        <v>207</v>
      </c>
      <c r="B36" s="56" t="s">
        <v>189</v>
      </c>
      <c r="C36" s="52"/>
      <c r="D36" s="52"/>
      <c r="E36" s="52"/>
      <c r="F36" s="52"/>
      <c r="G36" s="56"/>
      <c r="H36" s="52"/>
      <c r="I36" s="101"/>
      <c r="J36" s="101"/>
      <c r="K36" s="101"/>
      <c r="L36" s="101"/>
      <c r="M36" s="101"/>
      <c r="N36" s="101"/>
      <c r="O36" s="101"/>
      <c r="P36" s="101"/>
      <c r="Q36" s="101"/>
      <c r="R36" s="101"/>
      <c r="S36" s="101"/>
      <c r="T36" s="101"/>
      <c r="U36" s="101"/>
      <c r="V36" s="63">
        <f>W36</f>
        <v>0</v>
      </c>
      <c r="W36" s="63"/>
      <c r="X36" s="101"/>
      <c r="Y36" s="63"/>
      <c r="Z36" s="63"/>
      <c r="AA36" s="63"/>
      <c r="AB36" s="63"/>
      <c r="AC36" s="63"/>
      <c r="AD36" s="63"/>
      <c r="AE36" s="63"/>
      <c r="AG36" s="102"/>
      <c r="AH36" s="116">
        <f t="shared" si="14"/>
        <v>0</v>
      </c>
      <c r="AI36" s="368">
        <f t="shared" si="2"/>
        <v>0</v>
      </c>
      <c r="AJ36" s="368">
        <f t="shared" si="3"/>
        <v>0</v>
      </c>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5"/>
    </row>
    <row r="37" spans="1:86" s="66" customFormat="1" ht="47.25" x14ac:dyDescent="0.25">
      <c r="A37" s="135">
        <v>1</v>
      </c>
      <c r="B37" s="70" t="s">
        <v>208</v>
      </c>
      <c r="C37" s="52"/>
      <c r="D37" s="52"/>
      <c r="E37" s="52" t="s">
        <v>194</v>
      </c>
      <c r="F37" s="67" t="s">
        <v>194</v>
      </c>
      <c r="G37" s="70"/>
      <c r="H37" s="52" t="s">
        <v>963</v>
      </c>
      <c r="I37" s="60">
        <v>1000</v>
      </c>
      <c r="J37" s="60">
        <v>1000</v>
      </c>
      <c r="K37" s="61"/>
      <c r="L37" s="61"/>
      <c r="M37" s="61"/>
      <c r="N37" s="61"/>
      <c r="O37" s="61"/>
      <c r="P37" s="61"/>
      <c r="Q37" s="61"/>
      <c r="R37" s="61"/>
      <c r="S37" s="61"/>
      <c r="T37" s="61"/>
      <c r="U37" s="61"/>
      <c r="V37" s="101">
        <f>W37</f>
        <v>0</v>
      </c>
      <c r="W37" s="101">
        <f>Y37</f>
        <v>0</v>
      </c>
      <c r="X37" s="60">
        <v>1000</v>
      </c>
      <c r="Y37" s="63">
        <f>K37+Q37</f>
        <v>0</v>
      </c>
      <c r="Z37" s="63">
        <v>950</v>
      </c>
      <c r="AA37" s="63">
        <f>AB37+AC37</f>
        <v>950</v>
      </c>
      <c r="AB37" s="63">
        <v>950</v>
      </c>
      <c r="AC37" s="63"/>
      <c r="AD37" s="63"/>
      <c r="AE37" s="63"/>
      <c r="AG37" s="102"/>
      <c r="AH37" s="116">
        <f t="shared" si="14"/>
        <v>0</v>
      </c>
      <c r="AI37" s="368">
        <f t="shared" si="2"/>
        <v>0</v>
      </c>
      <c r="AJ37" s="368">
        <f t="shared" si="3"/>
        <v>0</v>
      </c>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5"/>
    </row>
    <row r="38" spans="1:86" s="66" customFormat="1" ht="47.25" x14ac:dyDescent="0.25">
      <c r="A38" s="135">
        <v>2</v>
      </c>
      <c r="B38" s="70" t="s">
        <v>209</v>
      </c>
      <c r="C38" s="52"/>
      <c r="D38" s="52"/>
      <c r="E38" s="52" t="s">
        <v>194</v>
      </c>
      <c r="F38" s="67" t="s">
        <v>194</v>
      </c>
      <c r="G38" s="70"/>
      <c r="H38" s="52" t="s">
        <v>964</v>
      </c>
      <c r="I38" s="60">
        <v>1563</v>
      </c>
      <c r="J38" s="60">
        <v>1563</v>
      </c>
      <c r="K38" s="61"/>
      <c r="L38" s="61"/>
      <c r="M38" s="61"/>
      <c r="N38" s="61"/>
      <c r="O38" s="61"/>
      <c r="P38" s="61"/>
      <c r="Q38" s="61"/>
      <c r="R38" s="61"/>
      <c r="S38" s="61"/>
      <c r="T38" s="61"/>
      <c r="U38" s="61"/>
      <c r="V38" s="101">
        <f>W38</f>
        <v>0</v>
      </c>
      <c r="W38" s="101">
        <f>Y38</f>
        <v>0</v>
      </c>
      <c r="X38" s="60">
        <v>1563</v>
      </c>
      <c r="Y38" s="63">
        <f>K38+Q38</f>
        <v>0</v>
      </c>
      <c r="Z38" s="63">
        <f>95%*X38</f>
        <v>1484.85</v>
      </c>
      <c r="AA38" s="63">
        <f>AB38+AC38</f>
        <v>1484.85</v>
      </c>
      <c r="AB38" s="63">
        <v>1484.85</v>
      </c>
      <c r="AC38" s="63"/>
      <c r="AD38" s="63"/>
      <c r="AE38" s="63"/>
      <c r="AG38" s="102"/>
      <c r="AH38" s="116">
        <f t="shared" si="14"/>
        <v>0</v>
      </c>
      <c r="AI38" s="368">
        <f t="shared" si="2"/>
        <v>0</v>
      </c>
      <c r="AJ38" s="368">
        <f t="shared" si="3"/>
        <v>0</v>
      </c>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5"/>
    </row>
    <row r="39" spans="1:86" s="66" customFormat="1" ht="15.75" x14ac:dyDescent="0.25">
      <c r="A39" s="108" t="s">
        <v>210</v>
      </c>
      <c r="B39" s="109" t="s">
        <v>211</v>
      </c>
      <c r="C39" s="52"/>
      <c r="D39" s="52"/>
      <c r="E39" s="52"/>
      <c r="F39" s="52"/>
      <c r="G39" s="109"/>
      <c r="H39" s="52"/>
      <c r="I39" s="101">
        <v>4397</v>
      </c>
      <c r="J39" s="101">
        <v>4397</v>
      </c>
      <c r="K39" s="61"/>
      <c r="L39" s="61"/>
      <c r="M39" s="61"/>
      <c r="N39" s="61"/>
      <c r="O39" s="61"/>
      <c r="P39" s="61"/>
      <c r="Q39" s="61"/>
      <c r="R39" s="61"/>
      <c r="S39" s="61"/>
      <c r="T39" s="61"/>
      <c r="U39" s="61"/>
      <c r="V39" s="63">
        <f>W39</f>
        <v>0</v>
      </c>
      <c r="W39" s="63">
        <f>Y39</f>
        <v>0</v>
      </c>
      <c r="X39" s="101">
        <v>4397</v>
      </c>
      <c r="Y39" s="63">
        <f>K39+Q39</f>
        <v>0</v>
      </c>
      <c r="Z39" s="63"/>
      <c r="AA39" s="63"/>
      <c r="AB39" s="63"/>
      <c r="AC39" s="63"/>
      <c r="AD39" s="63"/>
      <c r="AE39" s="63"/>
      <c r="AG39" s="102"/>
      <c r="AH39" s="116">
        <f t="shared" si="14"/>
        <v>0</v>
      </c>
      <c r="AI39" s="368">
        <f t="shared" si="2"/>
        <v>0</v>
      </c>
      <c r="AJ39" s="368">
        <f t="shared" si="3"/>
        <v>0</v>
      </c>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5"/>
    </row>
    <row r="40" spans="1:86" s="66" customFormat="1" ht="63" x14ac:dyDescent="0.25">
      <c r="A40" s="55" t="s">
        <v>68</v>
      </c>
      <c r="B40" s="56" t="s">
        <v>212</v>
      </c>
      <c r="C40" s="52"/>
      <c r="D40" s="52"/>
      <c r="E40" s="52"/>
      <c r="F40" s="52"/>
      <c r="G40" s="56"/>
      <c r="H40" s="52"/>
      <c r="I40" s="101">
        <f t="shared" ref="I40:AC40" si="17">I41</f>
        <v>22239.773242630385</v>
      </c>
      <c r="J40" s="101">
        <f t="shared" si="17"/>
        <v>21705.200000000001</v>
      </c>
      <c r="K40" s="101">
        <f t="shared" si="17"/>
        <v>0</v>
      </c>
      <c r="L40" s="101">
        <f t="shared" si="17"/>
        <v>0</v>
      </c>
      <c r="M40" s="101">
        <f t="shared" si="17"/>
        <v>0</v>
      </c>
      <c r="N40" s="101">
        <f t="shared" si="17"/>
        <v>0</v>
      </c>
      <c r="O40" s="101">
        <f t="shared" si="17"/>
        <v>0</v>
      </c>
      <c r="P40" s="101">
        <f t="shared" si="17"/>
        <v>0</v>
      </c>
      <c r="Q40" s="101">
        <f t="shared" si="17"/>
        <v>0</v>
      </c>
      <c r="R40" s="101">
        <f t="shared" si="17"/>
        <v>0</v>
      </c>
      <c r="S40" s="101">
        <f t="shared" si="17"/>
        <v>0</v>
      </c>
      <c r="T40" s="101">
        <f t="shared" si="17"/>
        <v>0</v>
      </c>
      <c r="U40" s="101">
        <f t="shared" si="17"/>
        <v>0</v>
      </c>
      <c r="V40" s="101">
        <f t="shared" si="17"/>
        <v>0</v>
      </c>
      <c r="W40" s="101">
        <f t="shared" si="17"/>
        <v>0</v>
      </c>
      <c r="X40" s="101">
        <f t="shared" si="17"/>
        <v>21705.200000000001</v>
      </c>
      <c r="Y40" s="101">
        <f t="shared" si="17"/>
        <v>0</v>
      </c>
      <c r="Z40" s="101">
        <f t="shared" si="17"/>
        <v>15384.715</v>
      </c>
      <c r="AA40" s="101">
        <f t="shared" si="17"/>
        <v>9924.7150000000001</v>
      </c>
      <c r="AB40" s="101">
        <f t="shared" si="17"/>
        <v>9924.7150000000001</v>
      </c>
      <c r="AC40" s="101">
        <f t="shared" si="17"/>
        <v>0</v>
      </c>
      <c r="AD40" s="63"/>
      <c r="AE40" s="63"/>
      <c r="AG40" s="102"/>
      <c r="AH40" s="116">
        <f t="shared" si="14"/>
        <v>0</v>
      </c>
      <c r="AI40" s="368">
        <f t="shared" si="2"/>
        <v>0</v>
      </c>
      <c r="AJ40" s="368">
        <f t="shared" si="3"/>
        <v>0</v>
      </c>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5"/>
    </row>
    <row r="41" spans="1:86" s="66" customFormat="1" ht="15.75" x14ac:dyDescent="0.25">
      <c r="A41" s="55" t="s">
        <v>213</v>
      </c>
      <c r="B41" s="56" t="s">
        <v>214</v>
      </c>
      <c r="C41" s="52"/>
      <c r="D41" s="52"/>
      <c r="E41" s="52"/>
      <c r="F41" s="52"/>
      <c r="G41" s="56"/>
      <c r="H41" s="52"/>
      <c r="I41" s="101">
        <f t="shared" ref="I41:AC41" si="18">SUM(I43:I49)</f>
        <v>22239.773242630385</v>
      </c>
      <c r="J41" s="101">
        <f t="shared" si="18"/>
        <v>21705.200000000001</v>
      </c>
      <c r="K41" s="101">
        <f t="shared" si="18"/>
        <v>0</v>
      </c>
      <c r="L41" s="101">
        <f t="shared" si="18"/>
        <v>0</v>
      </c>
      <c r="M41" s="101">
        <f t="shared" si="18"/>
        <v>0</v>
      </c>
      <c r="N41" s="101">
        <f t="shared" si="18"/>
        <v>0</v>
      </c>
      <c r="O41" s="101">
        <f t="shared" si="18"/>
        <v>0</v>
      </c>
      <c r="P41" s="101">
        <f t="shared" si="18"/>
        <v>0</v>
      </c>
      <c r="Q41" s="101">
        <f t="shared" si="18"/>
        <v>0</v>
      </c>
      <c r="R41" s="101">
        <f t="shared" si="18"/>
        <v>0</v>
      </c>
      <c r="S41" s="101">
        <f t="shared" si="18"/>
        <v>0</v>
      </c>
      <c r="T41" s="101">
        <f t="shared" si="18"/>
        <v>0</v>
      </c>
      <c r="U41" s="101">
        <f t="shared" si="18"/>
        <v>0</v>
      </c>
      <c r="V41" s="101">
        <f t="shared" si="18"/>
        <v>0</v>
      </c>
      <c r="W41" s="101">
        <f t="shared" si="18"/>
        <v>0</v>
      </c>
      <c r="X41" s="101">
        <f t="shared" si="18"/>
        <v>21705.200000000001</v>
      </c>
      <c r="Y41" s="101">
        <f t="shared" si="18"/>
        <v>0</v>
      </c>
      <c r="Z41" s="101">
        <f t="shared" si="18"/>
        <v>15384.715</v>
      </c>
      <c r="AA41" s="101">
        <f t="shared" si="18"/>
        <v>9924.7150000000001</v>
      </c>
      <c r="AB41" s="101">
        <f t="shared" si="18"/>
        <v>9924.7150000000001</v>
      </c>
      <c r="AC41" s="101">
        <f t="shared" si="18"/>
        <v>0</v>
      </c>
      <c r="AD41" s="63"/>
      <c r="AE41" s="63"/>
      <c r="AG41" s="102"/>
      <c r="AH41" s="116">
        <f t="shared" si="14"/>
        <v>0</v>
      </c>
      <c r="AI41" s="368">
        <f t="shared" si="2"/>
        <v>0</v>
      </c>
      <c r="AJ41" s="368">
        <f t="shared" si="3"/>
        <v>0</v>
      </c>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5"/>
    </row>
    <row r="42" spans="1:86" s="66" customFormat="1" ht="25.5" customHeight="1" x14ac:dyDescent="0.25">
      <c r="A42" s="55" t="s">
        <v>182</v>
      </c>
      <c r="B42" s="56" t="s">
        <v>189</v>
      </c>
      <c r="C42" s="52"/>
      <c r="D42" s="52"/>
      <c r="E42" s="52"/>
      <c r="F42" s="52"/>
      <c r="G42" s="56"/>
      <c r="H42" s="52"/>
      <c r="I42" s="101"/>
      <c r="J42" s="101"/>
      <c r="K42" s="101"/>
      <c r="L42" s="101"/>
      <c r="M42" s="101"/>
      <c r="N42" s="101"/>
      <c r="O42" s="101"/>
      <c r="P42" s="101"/>
      <c r="Q42" s="101"/>
      <c r="R42" s="101"/>
      <c r="S42" s="101"/>
      <c r="T42" s="101"/>
      <c r="U42" s="101"/>
      <c r="V42" s="63">
        <f t="shared" ref="V42:V49" si="19">W42</f>
        <v>0</v>
      </c>
      <c r="W42" s="101"/>
      <c r="X42" s="101"/>
      <c r="Y42" s="101"/>
      <c r="Z42" s="101"/>
      <c r="AA42" s="101"/>
      <c r="AB42" s="101"/>
      <c r="AC42" s="101"/>
      <c r="AD42" s="63"/>
      <c r="AE42" s="63"/>
      <c r="AG42" s="102"/>
      <c r="AH42" s="116">
        <f t="shared" si="14"/>
        <v>0</v>
      </c>
      <c r="AI42" s="368">
        <f t="shared" si="2"/>
        <v>0</v>
      </c>
      <c r="AJ42" s="368">
        <f t="shared" si="3"/>
        <v>0</v>
      </c>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5"/>
    </row>
    <row r="43" spans="1:86" s="66" customFormat="1" ht="51" customHeight="1" x14ac:dyDescent="0.25">
      <c r="A43" s="135">
        <v>1</v>
      </c>
      <c r="B43" s="76" t="s">
        <v>215</v>
      </c>
      <c r="C43" s="52"/>
      <c r="D43" s="52"/>
      <c r="E43" s="52">
        <v>1</v>
      </c>
      <c r="F43" s="52">
        <v>1</v>
      </c>
      <c r="G43" s="76"/>
      <c r="H43" s="52" t="s">
        <v>965</v>
      </c>
      <c r="I43" s="60">
        <v>2551.0204081632655</v>
      </c>
      <c r="J43" s="60">
        <v>2500</v>
      </c>
      <c r="K43" s="61"/>
      <c r="L43" s="61"/>
      <c r="M43" s="61"/>
      <c r="N43" s="61"/>
      <c r="O43" s="61"/>
      <c r="P43" s="61"/>
      <c r="Q43" s="61"/>
      <c r="R43" s="61"/>
      <c r="S43" s="61"/>
      <c r="T43" s="61"/>
      <c r="U43" s="61"/>
      <c r="V43" s="63">
        <f t="shared" si="19"/>
        <v>0</v>
      </c>
      <c r="W43" s="63">
        <f t="shared" ref="W43:W49" si="20">Y43</f>
        <v>0</v>
      </c>
      <c r="X43" s="60">
        <v>2500</v>
      </c>
      <c r="Y43" s="63">
        <f t="shared" ref="Y43:Y49" si="21">K43+Q43</f>
        <v>0</v>
      </c>
      <c r="Z43" s="63">
        <v>2450</v>
      </c>
      <c r="AA43" s="63">
        <f>AB43+AC43</f>
        <v>1000</v>
      </c>
      <c r="AB43" s="63">
        <v>1000</v>
      </c>
      <c r="AC43" s="63"/>
      <c r="AD43" s="63"/>
      <c r="AE43" s="63"/>
      <c r="AF43" s="77"/>
      <c r="AG43" s="328">
        <f>Z43/X43*100</f>
        <v>98</v>
      </c>
      <c r="AH43" s="116">
        <f t="shared" si="14"/>
        <v>0</v>
      </c>
      <c r="AI43" s="368">
        <f t="shared" si="2"/>
        <v>0</v>
      </c>
      <c r="AJ43" s="368">
        <f t="shared" si="3"/>
        <v>0</v>
      </c>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5"/>
    </row>
    <row r="44" spans="1:86" s="66" customFormat="1" ht="51" customHeight="1" x14ac:dyDescent="0.25">
      <c r="A44" s="135">
        <v>2</v>
      </c>
      <c r="B44" s="76" t="s">
        <v>216</v>
      </c>
      <c r="C44" s="52"/>
      <c r="D44" s="52"/>
      <c r="E44" s="52">
        <v>1</v>
      </c>
      <c r="F44" s="52">
        <v>1</v>
      </c>
      <c r="G44" s="76"/>
      <c r="H44" s="52" t="s">
        <v>966</v>
      </c>
      <c r="I44" s="60">
        <v>2551.0204081632655</v>
      </c>
      <c r="J44" s="60">
        <v>2500</v>
      </c>
      <c r="K44" s="61"/>
      <c r="L44" s="61"/>
      <c r="M44" s="61"/>
      <c r="N44" s="61"/>
      <c r="O44" s="61"/>
      <c r="P44" s="61"/>
      <c r="Q44" s="61"/>
      <c r="R44" s="61"/>
      <c r="S44" s="61"/>
      <c r="T44" s="61"/>
      <c r="U44" s="61"/>
      <c r="V44" s="63">
        <f t="shared" si="19"/>
        <v>0</v>
      </c>
      <c r="W44" s="63">
        <f t="shared" si="20"/>
        <v>0</v>
      </c>
      <c r="X44" s="60">
        <v>2500</v>
      </c>
      <c r="Y44" s="63">
        <f t="shared" si="21"/>
        <v>0</v>
      </c>
      <c r="Z44" s="63">
        <v>2450</v>
      </c>
      <c r="AA44" s="63">
        <f t="shared" ref="AA44:AA49" si="22">AB44+AC44</f>
        <v>1000</v>
      </c>
      <c r="AB44" s="63">
        <v>1000</v>
      </c>
      <c r="AC44" s="63"/>
      <c r="AD44" s="63"/>
      <c r="AE44" s="63"/>
      <c r="AF44" s="77"/>
      <c r="AG44" s="102"/>
      <c r="AH44" s="116">
        <f t="shared" si="14"/>
        <v>0</v>
      </c>
      <c r="AI44" s="368">
        <f t="shared" si="2"/>
        <v>0</v>
      </c>
      <c r="AJ44" s="368">
        <f t="shared" si="3"/>
        <v>0</v>
      </c>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5"/>
    </row>
    <row r="45" spans="1:86" s="66" customFormat="1" ht="51" customHeight="1" x14ac:dyDescent="0.25">
      <c r="A45" s="135">
        <v>3</v>
      </c>
      <c r="B45" s="76" t="s">
        <v>217</v>
      </c>
      <c r="C45" s="52"/>
      <c r="D45" s="52"/>
      <c r="E45" s="52">
        <v>1</v>
      </c>
      <c r="F45" s="52">
        <v>1</v>
      </c>
      <c r="G45" s="76"/>
      <c r="H45" s="52" t="s">
        <v>971</v>
      </c>
      <c r="I45" s="60">
        <v>2180.612244897959</v>
      </c>
      <c r="J45" s="60">
        <v>2137</v>
      </c>
      <c r="K45" s="61"/>
      <c r="L45" s="61"/>
      <c r="M45" s="61"/>
      <c r="N45" s="61"/>
      <c r="O45" s="61"/>
      <c r="P45" s="61"/>
      <c r="Q45" s="61"/>
      <c r="R45" s="61"/>
      <c r="S45" s="61"/>
      <c r="T45" s="61"/>
      <c r="U45" s="61"/>
      <c r="V45" s="63">
        <f t="shared" si="19"/>
        <v>0</v>
      </c>
      <c r="W45" s="63">
        <f t="shared" si="20"/>
        <v>0</v>
      </c>
      <c r="X45" s="60">
        <v>2137</v>
      </c>
      <c r="Y45" s="63">
        <f t="shared" si="21"/>
        <v>0</v>
      </c>
      <c r="Z45" s="63">
        <v>2100</v>
      </c>
      <c r="AA45" s="63">
        <f t="shared" si="22"/>
        <v>1000</v>
      </c>
      <c r="AB45" s="63">
        <v>1000</v>
      </c>
      <c r="AC45" s="63"/>
      <c r="AD45" s="63"/>
      <c r="AE45" s="63"/>
      <c r="AF45" s="77"/>
      <c r="AG45" s="102"/>
      <c r="AH45" s="116">
        <f t="shared" si="14"/>
        <v>0</v>
      </c>
      <c r="AI45" s="368">
        <f t="shared" si="2"/>
        <v>0</v>
      </c>
      <c r="AJ45" s="368">
        <f t="shared" si="3"/>
        <v>0</v>
      </c>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5"/>
    </row>
    <row r="46" spans="1:86" s="66" customFormat="1" ht="51" customHeight="1" x14ac:dyDescent="0.25">
      <c r="A46" s="135">
        <v>4</v>
      </c>
      <c r="B46" s="76" t="s">
        <v>218</v>
      </c>
      <c r="C46" s="52"/>
      <c r="D46" s="52"/>
      <c r="E46" s="52">
        <v>1</v>
      </c>
      <c r="F46" s="52">
        <v>1</v>
      </c>
      <c r="G46" s="76"/>
      <c r="H46" s="52" t="s">
        <v>967</v>
      </c>
      <c r="I46" s="60">
        <v>1530.3061224489795</v>
      </c>
      <c r="J46" s="60">
        <v>1499.7</v>
      </c>
      <c r="K46" s="61"/>
      <c r="L46" s="61"/>
      <c r="M46" s="61"/>
      <c r="N46" s="61"/>
      <c r="O46" s="61"/>
      <c r="P46" s="61"/>
      <c r="Q46" s="61"/>
      <c r="R46" s="61"/>
      <c r="S46" s="61"/>
      <c r="T46" s="61"/>
      <c r="U46" s="61"/>
      <c r="V46" s="63">
        <f t="shared" si="19"/>
        <v>0</v>
      </c>
      <c r="W46" s="63">
        <f t="shared" si="20"/>
        <v>0</v>
      </c>
      <c r="X46" s="60">
        <v>1499.7</v>
      </c>
      <c r="Y46" s="63">
        <f t="shared" si="21"/>
        <v>0</v>
      </c>
      <c r="Z46" s="63">
        <f>95%*X46</f>
        <v>1424.7149999999999</v>
      </c>
      <c r="AA46" s="63">
        <f t="shared" si="22"/>
        <v>1424.7149999999999</v>
      </c>
      <c r="AB46" s="63">
        <v>1424.7149999999999</v>
      </c>
      <c r="AC46" s="63"/>
      <c r="AD46" s="63"/>
      <c r="AE46" s="63"/>
      <c r="AF46" s="77"/>
      <c r="AG46" s="102"/>
      <c r="AH46" s="116">
        <f t="shared" si="14"/>
        <v>0</v>
      </c>
      <c r="AI46" s="368">
        <f t="shared" si="2"/>
        <v>0</v>
      </c>
      <c r="AJ46" s="368">
        <f t="shared" si="3"/>
        <v>0</v>
      </c>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5"/>
    </row>
    <row r="47" spans="1:86" s="66" customFormat="1" ht="69" customHeight="1" x14ac:dyDescent="0.25">
      <c r="A47" s="135">
        <v>5</v>
      </c>
      <c r="B47" s="76" t="s">
        <v>219</v>
      </c>
      <c r="C47" s="52"/>
      <c r="D47" s="52"/>
      <c r="E47" s="52">
        <v>1</v>
      </c>
      <c r="F47" s="52">
        <v>1</v>
      </c>
      <c r="G47" s="76"/>
      <c r="H47" s="52" t="s">
        <v>968</v>
      </c>
      <c r="I47" s="60">
        <v>3979.591836734694</v>
      </c>
      <c r="J47" s="60">
        <v>3900</v>
      </c>
      <c r="K47" s="61"/>
      <c r="L47" s="61"/>
      <c r="M47" s="61"/>
      <c r="N47" s="61"/>
      <c r="O47" s="61"/>
      <c r="P47" s="61"/>
      <c r="Q47" s="61"/>
      <c r="R47" s="61"/>
      <c r="S47" s="61"/>
      <c r="T47" s="61"/>
      <c r="U47" s="61"/>
      <c r="V47" s="63">
        <f t="shared" si="19"/>
        <v>0</v>
      </c>
      <c r="W47" s="63">
        <f t="shared" si="20"/>
        <v>0</v>
      </c>
      <c r="X47" s="60">
        <v>3900</v>
      </c>
      <c r="Y47" s="63">
        <f t="shared" si="21"/>
        <v>0</v>
      </c>
      <c r="Z47" s="63">
        <v>1500</v>
      </c>
      <c r="AA47" s="63">
        <f t="shared" si="22"/>
        <v>1500</v>
      </c>
      <c r="AB47" s="63">
        <v>1500</v>
      </c>
      <c r="AC47" s="63"/>
      <c r="AD47" s="63"/>
      <c r="AE47" s="63"/>
      <c r="AF47" s="77"/>
      <c r="AG47" s="102"/>
      <c r="AH47" s="116">
        <f t="shared" si="14"/>
        <v>0</v>
      </c>
      <c r="AI47" s="368">
        <f t="shared" si="2"/>
        <v>0</v>
      </c>
      <c r="AJ47" s="368">
        <f t="shared" si="3"/>
        <v>0</v>
      </c>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5"/>
    </row>
    <row r="48" spans="1:86" s="66" customFormat="1" ht="69.75" customHeight="1" x14ac:dyDescent="0.25">
      <c r="A48" s="135">
        <v>6</v>
      </c>
      <c r="B48" s="76" t="s">
        <v>220</v>
      </c>
      <c r="C48" s="52"/>
      <c r="D48" s="52"/>
      <c r="E48" s="52">
        <v>1</v>
      </c>
      <c r="F48" s="52">
        <v>1</v>
      </c>
      <c r="G48" s="76"/>
      <c r="H48" s="52" t="s">
        <v>969</v>
      </c>
      <c r="I48" s="60">
        <v>6660</v>
      </c>
      <c r="J48" s="60">
        <v>6660</v>
      </c>
      <c r="K48" s="61"/>
      <c r="L48" s="61"/>
      <c r="M48" s="61"/>
      <c r="N48" s="61"/>
      <c r="O48" s="61"/>
      <c r="P48" s="61"/>
      <c r="Q48" s="61"/>
      <c r="R48" s="61"/>
      <c r="S48" s="61"/>
      <c r="T48" s="61"/>
      <c r="U48" s="61"/>
      <c r="V48" s="63">
        <f t="shared" si="19"/>
        <v>0</v>
      </c>
      <c r="W48" s="63">
        <f t="shared" si="20"/>
        <v>0</v>
      </c>
      <c r="X48" s="60">
        <v>6660</v>
      </c>
      <c r="Y48" s="63">
        <f t="shared" si="21"/>
        <v>0</v>
      </c>
      <c r="Z48" s="63">
        <v>3000</v>
      </c>
      <c r="AA48" s="63">
        <f t="shared" si="22"/>
        <v>3000</v>
      </c>
      <c r="AB48" s="63">
        <v>3000</v>
      </c>
      <c r="AC48" s="63"/>
      <c r="AD48" s="63"/>
      <c r="AE48" s="63"/>
      <c r="AG48" s="102"/>
      <c r="AH48" s="116">
        <f t="shared" si="14"/>
        <v>0</v>
      </c>
      <c r="AI48" s="368">
        <f t="shared" si="2"/>
        <v>0</v>
      </c>
      <c r="AJ48" s="368">
        <f t="shared" si="3"/>
        <v>0</v>
      </c>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5"/>
    </row>
    <row r="49" spans="1:86" s="66" customFormat="1" ht="54.75" customHeight="1" x14ac:dyDescent="0.25">
      <c r="A49" s="135">
        <v>7</v>
      </c>
      <c r="B49" s="76" t="s">
        <v>221</v>
      </c>
      <c r="C49" s="52"/>
      <c r="D49" s="52"/>
      <c r="E49" s="52">
        <v>1</v>
      </c>
      <c r="F49" s="52">
        <v>1</v>
      </c>
      <c r="G49" s="76"/>
      <c r="H49" s="52" t="s">
        <v>970</v>
      </c>
      <c r="I49" s="60">
        <v>2787.2222222222222</v>
      </c>
      <c r="J49" s="60">
        <v>2508.5</v>
      </c>
      <c r="K49" s="61"/>
      <c r="L49" s="61"/>
      <c r="M49" s="61"/>
      <c r="N49" s="61"/>
      <c r="O49" s="61"/>
      <c r="P49" s="61"/>
      <c r="Q49" s="61"/>
      <c r="R49" s="61"/>
      <c r="S49" s="61"/>
      <c r="T49" s="61"/>
      <c r="U49" s="61"/>
      <c r="V49" s="63">
        <f t="shared" si="19"/>
        <v>0</v>
      </c>
      <c r="W49" s="63">
        <f t="shared" si="20"/>
        <v>0</v>
      </c>
      <c r="X49" s="60">
        <v>2508.5</v>
      </c>
      <c r="Y49" s="63">
        <f t="shared" si="21"/>
        <v>0</v>
      </c>
      <c r="Z49" s="63">
        <v>2460</v>
      </c>
      <c r="AA49" s="63">
        <f t="shared" si="22"/>
        <v>1000</v>
      </c>
      <c r="AB49" s="63">
        <v>1000</v>
      </c>
      <c r="AC49" s="63"/>
      <c r="AD49" s="63"/>
      <c r="AE49" s="63"/>
      <c r="AG49" s="328">
        <f>98%*X49</f>
        <v>2458.33</v>
      </c>
      <c r="AH49" s="116">
        <f t="shared" si="14"/>
        <v>0</v>
      </c>
      <c r="AI49" s="368">
        <f t="shared" si="2"/>
        <v>0</v>
      </c>
      <c r="AJ49" s="368">
        <f t="shared" si="3"/>
        <v>0</v>
      </c>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5"/>
    </row>
    <row r="50" spans="1:86" s="66" customFormat="1" ht="31.5" x14ac:dyDescent="0.25">
      <c r="A50" s="55" t="s">
        <v>78</v>
      </c>
      <c r="B50" s="56" t="s">
        <v>181</v>
      </c>
      <c r="C50" s="52"/>
      <c r="D50" s="52"/>
      <c r="E50" s="52"/>
      <c r="F50" s="52"/>
      <c r="G50" s="56"/>
      <c r="H50" s="52"/>
      <c r="I50" s="101">
        <f>SUM(I52:I59)</f>
        <v>90658</v>
      </c>
      <c r="J50" s="101">
        <f t="shared" ref="J50:AC50" si="23">SUM(J52:J59)</f>
        <v>77759</v>
      </c>
      <c r="K50" s="101">
        <f t="shared" si="23"/>
        <v>33158</v>
      </c>
      <c r="L50" s="101">
        <f t="shared" si="23"/>
        <v>3075.4387999999999</v>
      </c>
      <c r="M50" s="101">
        <f t="shared" si="23"/>
        <v>33158</v>
      </c>
      <c r="N50" s="101">
        <f t="shared" si="23"/>
        <v>30082.561200000004</v>
      </c>
      <c r="O50" s="101">
        <f t="shared" si="23"/>
        <v>3075.4387999999999</v>
      </c>
      <c r="P50" s="101">
        <f t="shared" si="23"/>
        <v>39040</v>
      </c>
      <c r="Q50" s="101">
        <f t="shared" si="23"/>
        <v>39040</v>
      </c>
      <c r="R50" s="101">
        <f t="shared" si="23"/>
        <v>3787</v>
      </c>
      <c r="S50" s="101">
        <f t="shared" si="23"/>
        <v>3787</v>
      </c>
      <c r="T50" s="101">
        <f t="shared" si="23"/>
        <v>7327</v>
      </c>
      <c r="U50" s="101">
        <f t="shared" si="23"/>
        <v>7327</v>
      </c>
      <c r="V50" s="101">
        <f t="shared" si="23"/>
        <v>72198</v>
      </c>
      <c r="W50" s="101">
        <f t="shared" si="23"/>
        <v>72198</v>
      </c>
      <c r="X50" s="101">
        <f t="shared" si="23"/>
        <v>77759</v>
      </c>
      <c r="Y50" s="101">
        <f t="shared" si="23"/>
        <v>72198</v>
      </c>
      <c r="Z50" s="101">
        <f t="shared" si="23"/>
        <v>5561</v>
      </c>
      <c r="AA50" s="101">
        <f t="shared" si="23"/>
        <v>5561</v>
      </c>
      <c r="AB50" s="101">
        <f t="shared" si="23"/>
        <v>5561</v>
      </c>
      <c r="AC50" s="101">
        <f t="shared" si="23"/>
        <v>0</v>
      </c>
      <c r="AD50" s="101">
        <f>SUM(AD52:AD53)</f>
        <v>0</v>
      </c>
      <c r="AE50" s="101">
        <f>SUM(AE52:AE53)</f>
        <v>0</v>
      </c>
      <c r="AG50" s="102"/>
      <c r="AH50" s="116">
        <f t="shared" si="14"/>
        <v>0</v>
      </c>
      <c r="AI50" s="368">
        <f t="shared" si="2"/>
        <v>0</v>
      </c>
      <c r="AJ50" s="368">
        <f t="shared" si="3"/>
        <v>0</v>
      </c>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5"/>
    </row>
    <row r="51" spans="1:86" s="66" customFormat="1" ht="29.1" customHeight="1" x14ac:dyDescent="0.25">
      <c r="A51" s="55" t="s">
        <v>182</v>
      </c>
      <c r="B51" s="56" t="s">
        <v>183</v>
      </c>
      <c r="C51" s="52"/>
      <c r="D51" s="52"/>
      <c r="E51" s="52"/>
      <c r="F51" s="52"/>
      <c r="G51" s="56"/>
      <c r="H51" s="52"/>
      <c r="I51" s="101"/>
      <c r="J51" s="101"/>
      <c r="K51" s="101"/>
      <c r="L51" s="101"/>
      <c r="M51" s="101"/>
      <c r="N51" s="101"/>
      <c r="O51" s="101"/>
      <c r="P51" s="101"/>
      <c r="Q51" s="101"/>
      <c r="R51" s="101"/>
      <c r="S51" s="101"/>
      <c r="T51" s="101"/>
      <c r="U51" s="101"/>
      <c r="V51" s="63">
        <f t="shared" ref="V51:V59" si="24">W51</f>
        <v>0</v>
      </c>
      <c r="W51" s="63"/>
      <c r="X51" s="101"/>
      <c r="Y51" s="63"/>
      <c r="Z51" s="63"/>
      <c r="AA51" s="63"/>
      <c r="AB51" s="63"/>
      <c r="AC51" s="63"/>
      <c r="AD51" s="63"/>
      <c r="AE51" s="63"/>
      <c r="AG51" s="102"/>
      <c r="AH51" s="116">
        <f t="shared" si="14"/>
        <v>0</v>
      </c>
      <c r="AI51" s="368">
        <f t="shared" si="2"/>
        <v>0</v>
      </c>
      <c r="AJ51" s="368">
        <f t="shared" si="3"/>
        <v>0</v>
      </c>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5"/>
    </row>
    <row r="52" spans="1:86" s="66" customFormat="1" ht="47.25" x14ac:dyDescent="0.25">
      <c r="A52" s="69" t="s">
        <v>194</v>
      </c>
      <c r="B52" s="76" t="s">
        <v>222</v>
      </c>
      <c r="C52" s="52"/>
      <c r="D52" s="52">
        <v>1</v>
      </c>
      <c r="E52" s="52"/>
      <c r="F52" s="52"/>
      <c r="G52" s="76"/>
      <c r="H52" s="52" t="s">
        <v>223</v>
      </c>
      <c r="I52" s="60">
        <v>9600</v>
      </c>
      <c r="J52" s="60">
        <v>9520</v>
      </c>
      <c r="K52" s="75">
        <v>4000</v>
      </c>
      <c r="L52" s="63">
        <f>K52-N52</f>
        <v>856.28499999999985</v>
      </c>
      <c r="M52" s="63">
        <f>N52+O52</f>
        <v>4000</v>
      </c>
      <c r="N52" s="75">
        <v>3143.7150000000001</v>
      </c>
      <c r="O52" s="63">
        <v>856.28499999999985</v>
      </c>
      <c r="P52" s="77">
        <v>3787</v>
      </c>
      <c r="Q52" s="77">
        <v>3787</v>
      </c>
      <c r="R52" s="110">
        <f>S52</f>
        <v>3787</v>
      </c>
      <c r="S52" s="110">
        <f>T52</f>
        <v>3787</v>
      </c>
      <c r="T52" s="77">
        <v>3787</v>
      </c>
      <c r="U52" s="77">
        <v>3787</v>
      </c>
      <c r="V52" s="63">
        <f t="shared" si="24"/>
        <v>7787</v>
      </c>
      <c r="W52" s="63">
        <f>Y52</f>
        <v>7787</v>
      </c>
      <c r="X52" s="60">
        <v>9520</v>
      </c>
      <c r="Y52" s="63">
        <f t="shared" ref="Y52:Y59" si="25">K52+Q52</f>
        <v>7787</v>
      </c>
      <c r="Z52" s="63">
        <f>X52-Y52</f>
        <v>1733</v>
      </c>
      <c r="AA52" s="63">
        <f>AB52</f>
        <v>1733</v>
      </c>
      <c r="AB52" s="63">
        <v>1733</v>
      </c>
      <c r="AC52" s="63"/>
      <c r="AD52" s="63"/>
      <c r="AE52" s="63"/>
      <c r="AG52" s="102"/>
      <c r="AH52" s="116">
        <f t="shared" si="14"/>
        <v>0</v>
      </c>
      <c r="AI52" s="368">
        <f t="shared" si="2"/>
        <v>0</v>
      </c>
      <c r="AJ52" s="368">
        <f t="shared" si="3"/>
        <v>0</v>
      </c>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5"/>
    </row>
    <row r="53" spans="1:86" s="66" customFormat="1" ht="47.25" x14ac:dyDescent="0.25">
      <c r="A53" s="69" t="s">
        <v>184</v>
      </c>
      <c r="B53" s="76" t="s">
        <v>224</v>
      </c>
      <c r="C53" s="52"/>
      <c r="D53" s="52">
        <v>1</v>
      </c>
      <c r="E53" s="52"/>
      <c r="F53" s="52"/>
      <c r="G53" s="76"/>
      <c r="H53" s="52" t="s">
        <v>225</v>
      </c>
      <c r="I53" s="60">
        <v>14900</v>
      </c>
      <c r="J53" s="60">
        <v>8868</v>
      </c>
      <c r="K53" s="75">
        <v>4000</v>
      </c>
      <c r="L53" s="63">
        <f>K53-N53</f>
        <v>0</v>
      </c>
      <c r="M53" s="63">
        <f>N53+O53</f>
        <v>4000</v>
      </c>
      <c r="N53" s="75">
        <v>4000</v>
      </c>
      <c r="O53" s="63">
        <v>0</v>
      </c>
      <c r="P53" s="77">
        <v>3540</v>
      </c>
      <c r="Q53" s="77">
        <v>3540</v>
      </c>
      <c r="R53" s="61"/>
      <c r="S53" s="61"/>
      <c r="T53" s="77">
        <v>3540</v>
      </c>
      <c r="U53" s="77">
        <v>3540</v>
      </c>
      <c r="V53" s="63">
        <f t="shared" si="24"/>
        <v>7540</v>
      </c>
      <c r="W53" s="63">
        <f>Y53</f>
        <v>7540</v>
      </c>
      <c r="X53" s="60">
        <v>8868</v>
      </c>
      <c r="Y53" s="63">
        <f t="shared" si="25"/>
        <v>7540</v>
      </c>
      <c r="Z53" s="63">
        <f>X53-Y53</f>
        <v>1328</v>
      </c>
      <c r="AA53" s="63">
        <f t="shared" ref="AA53:AA59" si="26">AB53</f>
        <v>1328</v>
      </c>
      <c r="AB53" s="63">
        <v>1328</v>
      </c>
      <c r="AC53" s="63"/>
      <c r="AD53" s="63"/>
      <c r="AE53" s="63"/>
      <c r="AG53" s="102"/>
      <c r="AH53" s="116">
        <f t="shared" si="14"/>
        <v>0</v>
      </c>
      <c r="AI53" s="368">
        <f t="shared" si="2"/>
        <v>0</v>
      </c>
      <c r="AJ53" s="368">
        <f t="shared" si="3"/>
        <v>0</v>
      </c>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5"/>
    </row>
    <row r="54" spans="1:86" s="66" customFormat="1" ht="59.25" customHeight="1" x14ac:dyDescent="0.25">
      <c r="A54" s="69" t="s">
        <v>226</v>
      </c>
      <c r="B54" s="76" t="s">
        <v>227</v>
      </c>
      <c r="C54" s="52"/>
      <c r="D54" s="52">
        <v>1</v>
      </c>
      <c r="E54" s="52"/>
      <c r="F54" s="52"/>
      <c r="G54" s="76"/>
      <c r="H54" s="52" t="s">
        <v>228</v>
      </c>
      <c r="I54" s="73">
        <v>14900</v>
      </c>
      <c r="J54" s="73">
        <v>8783</v>
      </c>
      <c r="K54" s="74">
        <v>5158</v>
      </c>
      <c r="L54" s="63">
        <f t="shared" ref="L54:L59" si="27">K54-N54</f>
        <v>266.94200000000001</v>
      </c>
      <c r="M54" s="63">
        <f t="shared" ref="M54:M59" si="28">N54+O54</f>
        <v>5158</v>
      </c>
      <c r="N54" s="75">
        <v>4891.058</v>
      </c>
      <c r="O54" s="63">
        <v>266.94200000000001</v>
      </c>
      <c r="P54" s="77">
        <v>3625</v>
      </c>
      <c r="Q54" s="77">
        <v>3625</v>
      </c>
      <c r="R54" s="61"/>
      <c r="S54" s="61"/>
      <c r="T54" s="61"/>
      <c r="U54" s="61"/>
      <c r="V54" s="63">
        <f t="shared" si="24"/>
        <v>8783</v>
      </c>
      <c r="W54" s="63">
        <f t="shared" ref="W54:W59" si="29">Y54</f>
        <v>8783</v>
      </c>
      <c r="X54" s="73">
        <v>8783</v>
      </c>
      <c r="Y54" s="63">
        <f t="shared" si="25"/>
        <v>8783</v>
      </c>
      <c r="Z54" s="63">
        <f t="shared" ref="Z54:Z59" si="30">X54-Y54</f>
        <v>0</v>
      </c>
      <c r="AA54" s="63">
        <f t="shared" si="26"/>
        <v>0</v>
      </c>
      <c r="AB54" s="54">
        <v>0</v>
      </c>
      <c r="AC54" s="54"/>
      <c r="AD54" s="63"/>
      <c r="AE54" s="63"/>
      <c r="AG54" s="102"/>
      <c r="AH54" s="116">
        <f t="shared" si="14"/>
        <v>0</v>
      </c>
      <c r="AI54" s="368">
        <f t="shared" si="2"/>
        <v>0</v>
      </c>
      <c r="AJ54" s="368">
        <f t="shared" si="3"/>
        <v>0</v>
      </c>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5"/>
    </row>
    <row r="55" spans="1:86" s="66" customFormat="1" ht="67.5" customHeight="1" x14ac:dyDescent="0.25">
      <c r="A55" s="69" t="s">
        <v>229</v>
      </c>
      <c r="B55" s="76" t="s">
        <v>230</v>
      </c>
      <c r="C55" s="52"/>
      <c r="D55" s="52">
        <v>1</v>
      </c>
      <c r="E55" s="52"/>
      <c r="F55" s="52"/>
      <c r="G55" s="76"/>
      <c r="H55" s="52" t="s">
        <v>231</v>
      </c>
      <c r="I55" s="73">
        <v>11000</v>
      </c>
      <c r="J55" s="73">
        <v>10706</v>
      </c>
      <c r="K55" s="74">
        <v>4000</v>
      </c>
      <c r="L55" s="63">
        <f t="shared" si="27"/>
        <v>244.23599999999988</v>
      </c>
      <c r="M55" s="63">
        <f t="shared" si="28"/>
        <v>4000</v>
      </c>
      <c r="N55" s="75">
        <v>3755.7640000000001</v>
      </c>
      <c r="O55" s="63">
        <v>244.23599999999988</v>
      </c>
      <c r="P55" s="77">
        <v>6106</v>
      </c>
      <c r="Q55" s="77">
        <v>6106</v>
      </c>
      <c r="R55" s="61"/>
      <c r="S55" s="61"/>
      <c r="T55" s="61"/>
      <c r="U55" s="61"/>
      <c r="V55" s="63">
        <f t="shared" si="24"/>
        <v>10106</v>
      </c>
      <c r="W55" s="63">
        <f t="shared" si="29"/>
        <v>10106</v>
      </c>
      <c r="X55" s="73">
        <v>10706</v>
      </c>
      <c r="Y55" s="63">
        <f t="shared" si="25"/>
        <v>10106</v>
      </c>
      <c r="Z55" s="63">
        <f t="shared" si="30"/>
        <v>600</v>
      </c>
      <c r="AA55" s="63">
        <f t="shared" si="26"/>
        <v>600</v>
      </c>
      <c r="AB55" s="63">
        <v>600</v>
      </c>
      <c r="AC55" s="63"/>
      <c r="AD55" s="63"/>
      <c r="AE55" s="63"/>
      <c r="AG55" s="102"/>
      <c r="AH55" s="116">
        <f t="shared" si="14"/>
        <v>0</v>
      </c>
      <c r="AI55" s="368">
        <f t="shared" si="2"/>
        <v>0</v>
      </c>
      <c r="AJ55" s="368">
        <f t="shared" si="3"/>
        <v>0</v>
      </c>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5"/>
    </row>
    <row r="56" spans="1:86" s="66" customFormat="1" ht="58.5" customHeight="1" x14ac:dyDescent="0.25">
      <c r="A56" s="69" t="s">
        <v>232</v>
      </c>
      <c r="B56" s="76" t="s">
        <v>233</v>
      </c>
      <c r="C56" s="52"/>
      <c r="D56" s="52">
        <v>1</v>
      </c>
      <c r="E56" s="52"/>
      <c r="F56" s="52"/>
      <c r="G56" s="76"/>
      <c r="H56" s="52" t="s">
        <v>234</v>
      </c>
      <c r="I56" s="73">
        <v>9000</v>
      </c>
      <c r="J56" s="73">
        <v>8735</v>
      </c>
      <c r="K56" s="74">
        <v>4000</v>
      </c>
      <c r="L56" s="63">
        <f t="shared" si="27"/>
        <v>1118.4194000000002</v>
      </c>
      <c r="M56" s="63">
        <f t="shared" si="28"/>
        <v>4000</v>
      </c>
      <c r="N56" s="75">
        <v>2881.5805999999998</v>
      </c>
      <c r="O56" s="63">
        <v>1118.4194000000002</v>
      </c>
      <c r="P56" s="77">
        <v>4435</v>
      </c>
      <c r="Q56" s="77">
        <v>4435</v>
      </c>
      <c r="R56" s="61"/>
      <c r="S56" s="61"/>
      <c r="T56" s="61"/>
      <c r="U56" s="61"/>
      <c r="V56" s="63">
        <f t="shared" si="24"/>
        <v>8435</v>
      </c>
      <c r="W56" s="63">
        <f t="shared" si="29"/>
        <v>8435</v>
      </c>
      <c r="X56" s="73">
        <v>8735</v>
      </c>
      <c r="Y56" s="63">
        <f t="shared" si="25"/>
        <v>8435</v>
      </c>
      <c r="Z56" s="63">
        <f t="shared" si="30"/>
        <v>300</v>
      </c>
      <c r="AA56" s="63">
        <f t="shared" si="26"/>
        <v>300</v>
      </c>
      <c r="AB56" s="63">
        <v>300</v>
      </c>
      <c r="AC56" s="63"/>
      <c r="AD56" s="63"/>
      <c r="AE56" s="63"/>
      <c r="AG56" s="102"/>
      <c r="AH56" s="116">
        <f t="shared" si="14"/>
        <v>0</v>
      </c>
      <c r="AI56" s="368">
        <f t="shared" si="2"/>
        <v>0</v>
      </c>
      <c r="AJ56" s="368">
        <f t="shared" si="3"/>
        <v>0</v>
      </c>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5"/>
    </row>
    <row r="57" spans="1:86" s="66" customFormat="1" ht="47.25" x14ac:dyDescent="0.25">
      <c r="A57" s="69" t="s">
        <v>235</v>
      </c>
      <c r="B57" s="76" t="s">
        <v>236</v>
      </c>
      <c r="C57" s="52"/>
      <c r="D57" s="52">
        <v>1</v>
      </c>
      <c r="E57" s="52"/>
      <c r="F57" s="52"/>
      <c r="G57" s="76"/>
      <c r="H57" s="52" t="s">
        <v>237</v>
      </c>
      <c r="I57" s="73">
        <v>10600</v>
      </c>
      <c r="J57" s="73">
        <v>10582</v>
      </c>
      <c r="K57" s="74">
        <v>4000</v>
      </c>
      <c r="L57" s="63">
        <f t="shared" si="27"/>
        <v>0.4499999999998181</v>
      </c>
      <c r="M57" s="63">
        <f t="shared" si="28"/>
        <v>4000</v>
      </c>
      <c r="N57" s="75">
        <v>3999.55</v>
      </c>
      <c r="O57" s="63">
        <v>0.4499999999998181</v>
      </c>
      <c r="P57" s="77">
        <v>6082</v>
      </c>
      <c r="Q57" s="77">
        <v>6082</v>
      </c>
      <c r="R57" s="61"/>
      <c r="S57" s="61"/>
      <c r="T57" s="61"/>
      <c r="U57" s="61"/>
      <c r="V57" s="63">
        <f t="shared" si="24"/>
        <v>10082</v>
      </c>
      <c r="W57" s="63">
        <f t="shared" si="29"/>
        <v>10082</v>
      </c>
      <c r="X57" s="73">
        <v>10582</v>
      </c>
      <c r="Y57" s="63">
        <f t="shared" si="25"/>
        <v>10082</v>
      </c>
      <c r="Z57" s="63">
        <f t="shared" si="30"/>
        <v>500</v>
      </c>
      <c r="AA57" s="63">
        <f t="shared" si="26"/>
        <v>500</v>
      </c>
      <c r="AB57" s="63">
        <v>500</v>
      </c>
      <c r="AC57" s="63"/>
      <c r="AD57" s="63"/>
      <c r="AE57" s="63"/>
      <c r="AG57" s="102"/>
      <c r="AH57" s="116">
        <f t="shared" si="14"/>
        <v>0</v>
      </c>
      <c r="AI57" s="368">
        <f t="shared" si="2"/>
        <v>0</v>
      </c>
      <c r="AJ57" s="368">
        <f t="shared" si="3"/>
        <v>0</v>
      </c>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5"/>
    </row>
    <row r="58" spans="1:86" s="66" customFormat="1" ht="47.25" x14ac:dyDescent="0.25">
      <c r="A58" s="69" t="s">
        <v>238</v>
      </c>
      <c r="B58" s="76" t="s">
        <v>239</v>
      </c>
      <c r="C58" s="52"/>
      <c r="D58" s="52">
        <v>1</v>
      </c>
      <c r="E58" s="52"/>
      <c r="F58" s="52"/>
      <c r="G58" s="76"/>
      <c r="H58" s="52" t="s">
        <v>240</v>
      </c>
      <c r="I58" s="73">
        <v>8658</v>
      </c>
      <c r="J58" s="73">
        <v>8642</v>
      </c>
      <c r="K58" s="75">
        <v>4000</v>
      </c>
      <c r="L58" s="63">
        <f t="shared" si="27"/>
        <v>572.84540000000015</v>
      </c>
      <c r="M58" s="63">
        <f t="shared" si="28"/>
        <v>4000</v>
      </c>
      <c r="N58" s="75">
        <v>3427.1545999999998</v>
      </c>
      <c r="O58" s="63">
        <v>572.84540000000015</v>
      </c>
      <c r="P58" s="78">
        <v>4242</v>
      </c>
      <c r="Q58" s="78">
        <v>4242</v>
      </c>
      <c r="R58" s="61"/>
      <c r="S58" s="61"/>
      <c r="T58" s="61"/>
      <c r="U58" s="61"/>
      <c r="V58" s="63">
        <f t="shared" si="24"/>
        <v>8242</v>
      </c>
      <c r="W58" s="63">
        <f t="shared" si="29"/>
        <v>8242</v>
      </c>
      <c r="X58" s="73">
        <v>8642</v>
      </c>
      <c r="Y58" s="63">
        <f t="shared" si="25"/>
        <v>8242</v>
      </c>
      <c r="Z58" s="63">
        <f t="shared" si="30"/>
        <v>400</v>
      </c>
      <c r="AA58" s="63">
        <f t="shared" si="26"/>
        <v>400</v>
      </c>
      <c r="AB58" s="63">
        <v>400</v>
      </c>
      <c r="AC58" s="63"/>
      <c r="AD58" s="63"/>
      <c r="AE58" s="63"/>
      <c r="AG58" s="102"/>
      <c r="AH58" s="116">
        <f t="shared" si="14"/>
        <v>0</v>
      </c>
      <c r="AI58" s="368">
        <f t="shared" si="2"/>
        <v>0</v>
      </c>
      <c r="AJ58" s="368">
        <f t="shared" si="3"/>
        <v>0</v>
      </c>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5"/>
    </row>
    <row r="59" spans="1:86" s="66" customFormat="1" ht="47.25" x14ac:dyDescent="0.25">
      <c r="A59" s="69" t="s">
        <v>241</v>
      </c>
      <c r="B59" s="76" t="s">
        <v>242</v>
      </c>
      <c r="C59" s="52"/>
      <c r="D59" s="52">
        <v>1</v>
      </c>
      <c r="E59" s="52"/>
      <c r="F59" s="52"/>
      <c r="G59" s="76"/>
      <c r="H59" s="52" t="s">
        <v>243</v>
      </c>
      <c r="I59" s="73">
        <v>12000</v>
      </c>
      <c r="J59" s="73">
        <v>11923</v>
      </c>
      <c r="K59" s="74">
        <v>4000</v>
      </c>
      <c r="L59" s="63">
        <f t="shared" si="27"/>
        <v>16.260999999999967</v>
      </c>
      <c r="M59" s="63">
        <f t="shared" si="28"/>
        <v>4000</v>
      </c>
      <c r="N59" s="75">
        <v>3983.739</v>
      </c>
      <c r="O59" s="63">
        <v>16.260999999999967</v>
      </c>
      <c r="P59" s="77">
        <v>7223</v>
      </c>
      <c r="Q59" s="77">
        <v>7223</v>
      </c>
      <c r="R59" s="61"/>
      <c r="S59" s="61"/>
      <c r="T59" s="61"/>
      <c r="U59" s="61"/>
      <c r="V59" s="63">
        <f t="shared" si="24"/>
        <v>11223</v>
      </c>
      <c r="W59" s="63">
        <f t="shared" si="29"/>
        <v>11223</v>
      </c>
      <c r="X59" s="73">
        <v>11923</v>
      </c>
      <c r="Y59" s="63">
        <f t="shared" si="25"/>
        <v>11223</v>
      </c>
      <c r="Z59" s="63">
        <f t="shared" si="30"/>
        <v>700</v>
      </c>
      <c r="AA59" s="63">
        <f t="shared" si="26"/>
        <v>700</v>
      </c>
      <c r="AB59" s="63">
        <v>700</v>
      </c>
      <c r="AC59" s="63"/>
      <c r="AD59" s="63"/>
      <c r="AE59" s="63"/>
      <c r="AG59" s="102"/>
      <c r="AH59" s="116">
        <f t="shared" si="14"/>
        <v>0</v>
      </c>
      <c r="AI59" s="368">
        <f t="shared" si="2"/>
        <v>0</v>
      </c>
      <c r="AJ59" s="368">
        <f t="shared" si="3"/>
        <v>0</v>
      </c>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5"/>
    </row>
    <row r="60" spans="1:86" s="66" customFormat="1" ht="47.25" x14ac:dyDescent="0.25">
      <c r="A60" s="55" t="s">
        <v>78</v>
      </c>
      <c r="B60" s="56" t="s">
        <v>244</v>
      </c>
      <c r="C60" s="52"/>
      <c r="D60" s="52"/>
      <c r="E60" s="52"/>
      <c r="F60" s="52"/>
      <c r="G60" s="56"/>
      <c r="H60" s="52"/>
      <c r="I60" s="101">
        <f t="shared" ref="I60:AE60" si="31">I62</f>
        <v>5190</v>
      </c>
      <c r="J60" s="101">
        <f t="shared" si="31"/>
        <v>5190</v>
      </c>
      <c r="K60" s="101">
        <f t="shared" si="31"/>
        <v>0</v>
      </c>
      <c r="L60" s="101">
        <f t="shared" si="31"/>
        <v>0</v>
      </c>
      <c r="M60" s="101">
        <f t="shared" si="31"/>
        <v>0</v>
      </c>
      <c r="N60" s="101">
        <f t="shared" si="31"/>
        <v>0</v>
      </c>
      <c r="O60" s="101">
        <f t="shared" si="31"/>
        <v>0</v>
      </c>
      <c r="P60" s="101">
        <f t="shared" si="31"/>
        <v>0</v>
      </c>
      <c r="Q60" s="101">
        <f t="shared" si="31"/>
        <v>0</v>
      </c>
      <c r="R60" s="101">
        <f t="shared" si="31"/>
        <v>0</v>
      </c>
      <c r="S60" s="101">
        <f t="shared" si="31"/>
        <v>0</v>
      </c>
      <c r="T60" s="101">
        <f t="shared" si="31"/>
        <v>0</v>
      </c>
      <c r="U60" s="101">
        <f t="shared" si="31"/>
        <v>0</v>
      </c>
      <c r="V60" s="101">
        <f t="shared" si="31"/>
        <v>0</v>
      </c>
      <c r="W60" s="101">
        <f t="shared" si="31"/>
        <v>0</v>
      </c>
      <c r="X60" s="101">
        <f t="shared" si="31"/>
        <v>5190</v>
      </c>
      <c r="Y60" s="101">
        <f t="shared" si="31"/>
        <v>0</v>
      </c>
      <c r="Z60" s="101">
        <f t="shared" si="31"/>
        <v>3000</v>
      </c>
      <c r="AA60" s="101">
        <f t="shared" si="31"/>
        <v>3000</v>
      </c>
      <c r="AB60" s="101">
        <f t="shared" si="31"/>
        <v>3000</v>
      </c>
      <c r="AC60" s="101">
        <f t="shared" si="31"/>
        <v>0</v>
      </c>
      <c r="AD60" s="101">
        <f t="shared" si="31"/>
        <v>0</v>
      </c>
      <c r="AE60" s="101">
        <f t="shared" si="31"/>
        <v>0</v>
      </c>
      <c r="AG60" s="102"/>
      <c r="AH60" s="116">
        <f t="shared" si="14"/>
        <v>0</v>
      </c>
      <c r="AI60" s="368">
        <f t="shared" si="2"/>
        <v>0</v>
      </c>
      <c r="AJ60" s="368">
        <f t="shared" si="3"/>
        <v>0</v>
      </c>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5"/>
    </row>
    <row r="61" spans="1:86" s="66" customFormat="1" ht="34.5" customHeight="1" x14ac:dyDescent="0.25">
      <c r="A61" s="55" t="s">
        <v>182</v>
      </c>
      <c r="B61" s="56" t="s">
        <v>245</v>
      </c>
      <c r="C61" s="52"/>
      <c r="D61" s="52"/>
      <c r="E61" s="52"/>
      <c r="F61" s="52"/>
      <c r="G61" s="56"/>
      <c r="H61" s="52"/>
      <c r="I61" s="101"/>
      <c r="J61" s="101"/>
      <c r="K61" s="101"/>
      <c r="L61" s="101"/>
      <c r="M61" s="101"/>
      <c r="N61" s="101"/>
      <c r="O61" s="101"/>
      <c r="P61" s="101"/>
      <c r="Q61" s="101"/>
      <c r="R61" s="101"/>
      <c r="S61" s="101"/>
      <c r="T61" s="101"/>
      <c r="U61" s="101"/>
      <c r="V61" s="63">
        <f>W61</f>
        <v>0</v>
      </c>
      <c r="W61" s="63"/>
      <c r="X61" s="101"/>
      <c r="Y61" s="63"/>
      <c r="Z61" s="63"/>
      <c r="AA61" s="63"/>
      <c r="AB61" s="63"/>
      <c r="AC61" s="63"/>
      <c r="AD61" s="63"/>
      <c r="AE61" s="63"/>
      <c r="AG61" s="102"/>
      <c r="AH61" s="116">
        <f t="shared" si="14"/>
        <v>0</v>
      </c>
      <c r="AI61" s="368">
        <f t="shared" si="2"/>
        <v>0</v>
      </c>
      <c r="AJ61" s="368">
        <f t="shared" si="3"/>
        <v>0</v>
      </c>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5"/>
    </row>
    <row r="62" spans="1:86" s="66" customFormat="1" ht="62.25" customHeight="1" x14ac:dyDescent="0.25">
      <c r="A62" s="69" t="s">
        <v>194</v>
      </c>
      <c r="B62" s="76" t="s">
        <v>246</v>
      </c>
      <c r="C62" s="52"/>
      <c r="D62" s="52"/>
      <c r="E62" s="52">
        <v>1</v>
      </c>
      <c r="F62" s="52">
        <v>1</v>
      </c>
      <c r="G62" s="76"/>
      <c r="H62" s="52" t="s">
        <v>972</v>
      </c>
      <c r="I62" s="60">
        <v>5190</v>
      </c>
      <c r="J62" s="60">
        <v>5190</v>
      </c>
      <c r="K62" s="61"/>
      <c r="L62" s="61"/>
      <c r="M62" s="61"/>
      <c r="N62" s="61"/>
      <c r="O62" s="61"/>
      <c r="P62" s="61"/>
      <c r="Q62" s="61"/>
      <c r="R62" s="61"/>
      <c r="S62" s="61"/>
      <c r="T62" s="61"/>
      <c r="U62" s="61"/>
      <c r="V62" s="63">
        <f>W62</f>
        <v>0</v>
      </c>
      <c r="W62" s="63">
        <f>Y62</f>
        <v>0</v>
      </c>
      <c r="X62" s="60">
        <v>5190</v>
      </c>
      <c r="Y62" s="63">
        <f>K62+Q62</f>
        <v>0</v>
      </c>
      <c r="Z62" s="63">
        <v>3000</v>
      </c>
      <c r="AA62" s="63">
        <f>AB62+AC62</f>
        <v>3000</v>
      </c>
      <c r="AB62" s="63">
        <v>3000</v>
      </c>
      <c r="AC62" s="63"/>
      <c r="AD62" s="63"/>
      <c r="AE62" s="63"/>
      <c r="AG62" s="102"/>
      <c r="AH62" s="116">
        <f t="shared" si="14"/>
        <v>0</v>
      </c>
      <c r="AI62" s="368">
        <f t="shared" si="2"/>
        <v>0</v>
      </c>
      <c r="AJ62" s="368">
        <f t="shared" si="3"/>
        <v>0</v>
      </c>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5"/>
    </row>
    <row r="63" spans="1:86" s="66" customFormat="1" ht="45.75" customHeight="1" x14ac:dyDescent="0.25">
      <c r="A63" s="50" t="s">
        <v>247</v>
      </c>
      <c r="B63" s="51" t="s">
        <v>248</v>
      </c>
      <c r="C63" s="52"/>
      <c r="D63" s="52"/>
      <c r="E63" s="52"/>
      <c r="F63" s="52"/>
      <c r="G63" s="51"/>
      <c r="H63" s="52"/>
      <c r="I63" s="111">
        <f t="shared" ref="I63:AC63" si="32">I64+I68+I71+I97+I102+I105</f>
        <v>117233.96984126985</v>
      </c>
      <c r="J63" s="111">
        <f t="shared" si="32"/>
        <v>116282.09999999999</v>
      </c>
      <c r="K63" s="111">
        <f t="shared" si="32"/>
        <v>13300</v>
      </c>
      <c r="L63" s="111">
        <f t="shared" si="32"/>
        <v>0</v>
      </c>
      <c r="M63" s="111">
        <f t="shared" si="32"/>
        <v>0</v>
      </c>
      <c r="N63" s="111">
        <f t="shared" si="32"/>
        <v>0</v>
      </c>
      <c r="O63" s="111">
        <f t="shared" si="32"/>
        <v>0</v>
      </c>
      <c r="P63" s="111">
        <f t="shared" si="32"/>
        <v>26264</v>
      </c>
      <c r="Q63" s="111">
        <f t="shared" si="32"/>
        <v>21898</v>
      </c>
      <c r="R63" s="111">
        <f t="shared" si="32"/>
        <v>4775.2349999999997</v>
      </c>
      <c r="S63" s="111">
        <f t="shared" si="32"/>
        <v>4775.2349999999997</v>
      </c>
      <c r="T63" s="111">
        <f t="shared" si="32"/>
        <v>21235</v>
      </c>
      <c r="U63" s="111">
        <f t="shared" si="32"/>
        <v>21235</v>
      </c>
      <c r="V63" s="111">
        <f t="shared" si="32"/>
        <v>17198</v>
      </c>
      <c r="W63" s="111">
        <f t="shared" si="32"/>
        <v>17198</v>
      </c>
      <c r="X63" s="111">
        <f t="shared" si="32"/>
        <v>116282.09999999999</v>
      </c>
      <c r="Y63" s="111">
        <f t="shared" si="32"/>
        <v>35198</v>
      </c>
      <c r="Z63" s="111">
        <f t="shared" si="32"/>
        <v>69234.5</v>
      </c>
      <c r="AA63" s="111">
        <f t="shared" si="32"/>
        <v>69884.5</v>
      </c>
      <c r="AB63" s="111">
        <f t="shared" si="32"/>
        <v>67734.5</v>
      </c>
      <c r="AC63" s="111">
        <f t="shared" si="32"/>
        <v>2150</v>
      </c>
      <c r="AD63" s="111"/>
      <c r="AE63" s="111"/>
      <c r="AG63" s="112">
        <f>Z63-AA63</f>
        <v>-650</v>
      </c>
      <c r="AH63" s="116">
        <f t="shared" si="14"/>
        <v>0</v>
      </c>
      <c r="AI63" s="368">
        <f t="shared" si="2"/>
        <v>4366</v>
      </c>
      <c r="AJ63" s="368">
        <f t="shared" si="3"/>
        <v>0</v>
      </c>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5"/>
    </row>
    <row r="64" spans="1:86" s="66" customFormat="1" ht="43.5" customHeight="1" x14ac:dyDescent="0.25">
      <c r="A64" s="55" t="s">
        <v>25</v>
      </c>
      <c r="B64" s="56" t="s">
        <v>205</v>
      </c>
      <c r="C64" s="52"/>
      <c r="D64" s="52"/>
      <c r="E64" s="52"/>
      <c r="F64" s="52"/>
      <c r="G64" s="56"/>
      <c r="H64" s="52"/>
      <c r="I64" s="101">
        <f t="shared" ref="I64:AC64" si="33">I65</f>
        <v>2244.6999999999998</v>
      </c>
      <c r="J64" s="101">
        <f t="shared" si="33"/>
        <v>2244.6999999999998</v>
      </c>
      <c r="K64" s="101">
        <f t="shared" si="33"/>
        <v>0</v>
      </c>
      <c r="L64" s="101">
        <f t="shared" si="33"/>
        <v>0</v>
      </c>
      <c r="M64" s="101">
        <f t="shared" si="33"/>
        <v>0</v>
      </c>
      <c r="N64" s="101">
        <f t="shared" si="33"/>
        <v>0</v>
      </c>
      <c r="O64" s="101">
        <f t="shared" si="33"/>
        <v>0</v>
      </c>
      <c r="P64" s="101">
        <f t="shared" si="33"/>
        <v>1219</v>
      </c>
      <c r="Q64" s="101">
        <f t="shared" si="33"/>
        <v>1219</v>
      </c>
      <c r="R64" s="101">
        <f t="shared" si="33"/>
        <v>0</v>
      </c>
      <c r="S64" s="101">
        <f t="shared" si="33"/>
        <v>0</v>
      </c>
      <c r="T64" s="101">
        <f t="shared" si="33"/>
        <v>1219</v>
      </c>
      <c r="U64" s="101">
        <f t="shared" si="33"/>
        <v>1219</v>
      </c>
      <c r="V64" s="101">
        <f t="shared" si="33"/>
        <v>1219</v>
      </c>
      <c r="W64" s="101">
        <f t="shared" si="33"/>
        <v>1219</v>
      </c>
      <c r="X64" s="101">
        <f t="shared" si="33"/>
        <v>2244.6999999999998</v>
      </c>
      <c r="Y64" s="101">
        <f t="shared" si="33"/>
        <v>1219</v>
      </c>
      <c r="Z64" s="101">
        <f t="shared" si="33"/>
        <v>20</v>
      </c>
      <c r="AA64" s="101">
        <f t="shared" si="33"/>
        <v>20</v>
      </c>
      <c r="AB64" s="101">
        <f t="shared" si="33"/>
        <v>20</v>
      </c>
      <c r="AC64" s="101">
        <f t="shared" si="33"/>
        <v>0</v>
      </c>
      <c r="AD64" s="101"/>
      <c r="AE64" s="101"/>
      <c r="AG64" s="112">
        <f t="shared" ref="AG64:AG107" si="34">Z64-AA64</f>
        <v>0</v>
      </c>
      <c r="AH64" s="116">
        <f t="shared" si="14"/>
        <v>0</v>
      </c>
      <c r="AI64" s="368">
        <f t="shared" si="2"/>
        <v>0</v>
      </c>
      <c r="AJ64" s="368">
        <f t="shared" si="3"/>
        <v>0</v>
      </c>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5"/>
    </row>
    <row r="65" spans="1:86" s="66" customFormat="1" ht="30.75" customHeight="1" x14ac:dyDescent="0.25">
      <c r="A65" s="55" t="s">
        <v>182</v>
      </c>
      <c r="B65" s="56" t="s">
        <v>206</v>
      </c>
      <c r="C65" s="52"/>
      <c r="D65" s="52"/>
      <c r="E65" s="52"/>
      <c r="F65" s="52"/>
      <c r="G65" s="56"/>
      <c r="H65" s="52"/>
      <c r="I65" s="101">
        <f t="shared" ref="I65:AD65" si="35">I67</f>
        <v>2244.6999999999998</v>
      </c>
      <c r="J65" s="101">
        <f t="shared" si="35"/>
        <v>2244.6999999999998</v>
      </c>
      <c r="K65" s="101">
        <f t="shared" si="35"/>
        <v>0</v>
      </c>
      <c r="L65" s="101">
        <f t="shared" si="35"/>
        <v>0</v>
      </c>
      <c r="M65" s="101">
        <f t="shared" si="35"/>
        <v>0</v>
      </c>
      <c r="N65" s="101">
        <f t="shared" si="35"/>
        <v>0</v>
      </c>
      <c r="O65" s="101">
        <f t="shared" si="35"/>
        <v>0</v>
      </c>
      <c r="P65" s="101">
        <f t="shared" si="35"/>
        <v>1219</v>
      </c>
      <c r="Q65" s="101">
        <f t="shared" si="35"/>
        <v>1219</v>
      </c>
      <c r="R65" s="101">
        <f t="shared" si="35"/>
        <v>0</v>
      </c>
      <c r="S65" s="101">
        <f t="shared" si="35"/>
        <v>0</v>
      </c>
      <c r="T65" s="101">
        <f t="shared" si="35"/>
        <v>1219</v>
      </c>
      <c r="U65" s="101">
        <f t="shared" si="35"/>
        <v>1219</v>
      </c>
      <c r="V65" s="101">
        <f t="shared" si="35"/>
        <v>1219</v>
      </c>
      <c r="W65" s="101">
        <f t="shared" si="35"/>
        <v>1219</v>
      </c>
      <c r="X65" s="101">
        <f t="shared" si="35"/>
        <v>2244.6999999999998</v>
      </c>
      <c r="Y65" s="101">
        <f t="shared" si="35"/>
        <v>1219</v>
      </c>
      <c r="Z65" s="101">
        <f t="shared" si="35"/>
        <v>20</v>
      </c>
      <c r="AA65" s="101">
        <f t="shared" si="35"/>
        <v>20</v>
      </c>
      <c r="AB65" s="101">
        <f t="shared" si="35"/>
        <v>20</v>
      </c>
      <c r="AC65" s="101">
        <f t="shared" si="35"/>
        <v>0</v>
      </c>
      <c r="AD65" s="101">
        <f t="shared" si="35"/>
        <v>0</v>
      </c>
      <c r="AE65" s="101"/>
      <c r="AG65" s="112">
        <f t="shared" si="34"/>
        <v>0</v>
      </c>
      <c r="AH65" s="116">
        <f t="shared" si="14"/>
        <v>0</v>
      </c>
      <c r="AI65" s="368">
        <f t="shared" si="2"/>
        <v>0</v>
      </c>
      <c r="AJ65" s="368">
        <f t="shared" si="3"/>
        <v>0</v>
      </c>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5"/>
    </row>
    <row r="66" spans="1:86" s="66" customFormat="1" ht="30.75" customHeight="1" x14ac:dyDescent="0.25">
      <c r="A66" s="55" t="s">
        <v>182</v>
      </c>
      <c r="B66" s="56" t="s">
        <v>183</v>
      </c>
      <c r="C66" s="52"/>
      <c r="D66" s="52"/>
      <c r="E66" s="52"/>
      <c r="F66" s="52"/>
      <c r="G66" s="56"/>
      <c r="H66" s="52"/>
      <c r="I66" s="101"/>
      <c r="J66" s="101"/>
      <c r="K66" s="101"/>
      <c r="L66" s="101"/>
      <c r="M66" s="101"/>
      <c r="N66" s="101"/>
      <c r="O66" s="101"/>
      <c r="P66" s="101"/>
      <c r="Q66" s="101"/>
      <c r="R66" s="101"/>
      <c r="S66" s="101"/>
      <c r="T66" s="101"/>
      <c r="U66" s="101"/>
      <c r="V66" s="63">
        <f>W66</f>
        <v>0</v>
      </c>
      <c r="W66" s="101"/>
      <c r="X66" s="101"/>
      <c r="Y66" s="101"/>
      <c r="Z66" s="101"/>
      <c r="AA66" s="101"/>
      <c r="AB66" s="101"/>
      <c r="AC66" s="101"/>
      <c r="AD66" s="101"/>
      <c r="AE66" s="101"/>
      <c r="AG66" s="112">
        <f t="shared" si="34"/>
        <v>0</v>
      </c>
      <c r="AH66" s="116">
        <f t="shared" si="14"/>
        <v>0</v>
      </c>
      <c r="AI66" s="368">
        <f t="shared" si="2"/>
        <v>0</v>
      </c>
      <c r="AJ66" s="368">
        <f t="shared" si="3"/>
        <v>0</v>
      </c>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5"/>
    </row>
    <row r="67" spans="1:86" s="66" customFormat="1" ht="45" customHeight="1" x14ac:dyDescent="0.25">
      <c r="A67" s="57" t="s">
        <v>194</v>
      </c>
      <c r="B67" s="52" t="s">
        <v>249</v>
      </c>
      <c r="C67" s="52"/>
      <c r="D67" s="52">
        <v>1</v>
      </c>
      <c r="E67" s="52"/>
      <c r="F67" s="52"/>
      <c r="G67" s="52"/>
      <c r="H67" s="59" t="s">
        <v>250</v>
      </c>
      <c r="I67" s="60">
        <v>2244.6999999999998</v>
      </c>
      <c r="J67" s="60">
        <v>2244.6999999999998</v>
      </c>
      <c r="K67" s="61"/>
      <c r="L67" s="61"/>
      <c r="M67" s="61"/>
      <c r="N67" s="61"/>
      <c r="O67" s="61"/>
      <c r="P67" s="113">
        <v>1219</v>
      </c>
      <c r="Q67" s="113">
        <v>1219</v>
      </c>
      <c r="R67" s="113"/>
      <c r="S67" s="113"/>
      <c r="T67" s="113">
        <v>1219</v>
      </c>
      <c r="U67" s="113">
        <v>1219</v>
      </c>
      <c r="V67" s="63">
        <f>W67</f>
        <v>1219</v>
      </c>
      <c r="W67" s="63">
        <f>Y67</f>
        <v>1219</v>
      </c>
      <c r="X67" s="60">
        <v>2244.6999999999998</v>
      </c>
      <c r="Y67" s="63">
        <f>K67+Q67</f>
        <v>1219</v>
      </c>
      <c r="Z67" s="63">
        <v>20</v>
      </c>
      <c r="AA67" s="63">
        <f>AB67</f>
        <v>20</v>
      </c>
      <c r="AB67" s="63">
        <v>20</v>
      </c>
      <c r="AC67" s="63"/>
      <c r="AD67" s="63"/>
      <c r="AE67" s="63"/>
      <c r="AF67" s="63" t="s">
        <v>1159</v>
      </c>
      <c r="AG67" s="112">
        <f t="shared" si="34"/>
        <v>0</v>
      </c>
      <c r="AH67" s="116">
        <f t="shared" si="14"/>
        <v>0</v>
      </c>
      <c r="AI67" s="368">
        <f t="shared" si="2"/>
        <v>0</v>
      </c>
      <c r="AJ67" s="368">
        <f t="shared" si="3"/>
        <v>0</v>
      </c>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5"/>
    </row>
    <row r="68" spans="1:86" s="66" customFormat="1" ht="45" customHeight="1" x14ac:dyDescent="0.25">
      <c r="A68" s="55" t="s">
        <v>35</v>
      </c>
      <c r="B68" s="56" t="s">
        <v>251</v>
      </c>
      <c r="C68" s="52"/>
      <c r="D68" s="52"/>
      <c r="E68" s="52"/>
      <c r="F68" s="52"/>
      <c r="G68" s="56"/>
      <c r="H68" s="52"/>
      <c r="I68" s="101">
        <f t="shared" ref="I68:AC68" si="36">I70</f>
        <v>13269</v>
      </c>
      <c r="J68" s="101">
        <f t="shared" si="36"/>
        <v>13269</v>
      </c>
      <c r="K68" s="101">
        <f t="shared" si="36"/>
        <v>0</v>
      </c>
      <c r="L68" s="101">
        <f t="shared" si="36"/>
        <v>0</v>
      </c>
      <c r="M68" s="101">
        <f t="shared" si="36"/>
        <v>0</v>
      </c>
      <c r="N68" s="101">
        <f t="shared" si="36"/>
        <v>0</v>
      </c>
      <c r="O68" s="101">
        <f t="shared" si="36"/>
        <v>0</v>
      </c>
      <c r="P68" s="101">
        <f t="shared" si="36"/>
        <v>9316</v>
      </c>
      <c r="Q68" s="101">
        <f t="shared" si="36"/>
        <v>4950</v>
      </c>
      <c r="R68" s="101">
        <f t="shared" si="36"/>
        <v>0</v>
      </c>
      <c r="S68" s="101">
        <f t="shared" si="36"/>
        <v>0</v>
      </c>
      <c r="T68" s="101">
        <f t="shared" si="36"/>
        <v>9316</v>
      </c>
      <c r="U68" s="101">
        <f t="shared" si="36"/>
        <v>9316</v>
      </c>
      <c r="V68" s="101">
        <f t="shared" si="36"/>
        <v>4950</v>
      </c>
      <c r="W68" s="101">
        <f t="shared" si="36"/>
        <v>4950</v>
      </c>
      <c r="X68" s="101">
        <f t="shared" si="36"/>
        <v>13269</v>
      </c>
      <c r="Y68" s="101">
        <f t="shared" si="36"/>
        <v>4950</v>
      </c>
      <c r="Z68" s="101">
        <f t="shared" si="36"/>
        <v>8239</v>
      </c>
      <c r="AA68" s="101">
        <f t="shared" si="36"/>
        <v>8239</v>
      </c>
      <c r="AB68" s="101">
        <f t="shared" si="36"/>
        <v>8239</v>
      </c>
      <c r="AC68" s="101">
        <f t="shared" si="36"/>
        <v>0</v>
      </c>
      <c r="AD68" s="63"/>
      <c r="AE68" s="63"/>
      <c r="AG68" s="112">
        <f t="shared" si="34"/>
        <v>0</v>
      </c>
      <c r="AH68" s="116">
        <f t="shared" si="14"/>
        <v>0</v>
      </c>
      <c r="AI68" s="368">
        <f t="shared" si="2"/>
        <v>4366</v>
      </c>
      <c r="AJ68" s="368">
        <f t="shared" si="3"/>
        <v>0</v>
      </c>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5"/>
    </row>
    <row r="69" spans="1:86" s="66" customFormat="1" ht="32.25" customHeight="1" x14ac:dyDescent="0.25">
      <c r="A69" s="55" t="s">
        <v>182</v>
      </c>
      <c r="B69" s="56" t="s">
        <v>183</v>
      </c>
      <c r="C69" s="52"/>
      <c r="D69" s="52"/>
      <c r="E69" s="52"/>
      <c r="F69" s="52"/>
      <c r="G69" s="56"/>
      <c r="H69" s="52"/>
      <c r="I69" s="101"/>
      <c r="J69" s="101"/>
      <c r="K69" s="101"/>
      <c r="L69" s="101"/>
      <c r="M69" s="101"/>
      <c r="N69" s="101"/>
      <c r="O69" s="101"/>
      <c r="P69" s="101"/>
      <c r="Q69" s="101"/>
      <c r="R69" s="101"/>
      <c r="S69" s="101"/>
      <c r="T69" s="101"/>
      <c r="U69" s="101"/>
      <c r="V69" s="63">
        <f>W69</f>
        <v>0</v>
      </c>
      <c r="W69" s="101"/>
      <c r="X69" s="101"/>
      <c r="Y69" s="101"/>
      <c r="Z69" s="101"/>
      <c r="AA69" s="101"/>
      <c r="AB69" s="101"/>
      <c r="AC69" s="101"/>
      <c r="AD69" s="63"/>
      <c r="AE69" s="63"/>
      <c r="AG69" s="112">
        <f t="shared" si="34"/>
        <v>0</v>
      </c>
      <c r="AH69" s="116">
        <f t="shared" si="14"/>
        <v>0</v>
      </c>
      <c r="AI69" s="368">
        <f t="shared" si="2"/>
        <v>0</v>
      </c>
      <c r="AJ69" s="368">
        <f t="shared" si="3"/>
        <v>0</v>
      </c>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5"/>
    </row>
    <row r="70" spans="1:86" s="66" customFormat="1" ht="54.75" customHeight="1" x14ac:dyDescent="0.25">
      <c r="A70" s="57" t="s">
        <v>194</v>
      </c>
      <c r="B70" s="58" t="s">
        <v>252</v>
      </c>
      <c r="C70" s="52"/>
      <c r="D70" s="52">
        <v>1</v>
      </c>
      <c r="E70" s="52"/>
      <c r="F70" s="52"/>
      <c r="G70" s="58"/>
      <c r="H70" s="59" t="s">
        <v>253</v>
      </c>
      <c r="I70" s="60">
        <v>13269</v>
      </c>
      <c r="J70" s="60">
        <v>13269</v>
      </c>
      <c r="K70" s="61"/>
      <c r="L70" s="61"/>
      <c r="M70" s="61"/>
      <c r="N70" s="61"/>
      <c r="O70" s="61"/>
      <c r="P70" s="62">
        <v>9316</v>
      </c>
      <c r="Q70" s="62">
        <v>4950</v>
      </c>
      <c r="R70" s="62"/>
      <c r="S70" s="62"/>
      <c r="T70" s="62">
        <v>9316</v>
      </c>
      <c r="U70" s="62">
        <v>9316</v>
      </c>
      <c r="V70" s="63">
        <f>W70</f>
        <v>4950</v>
      </c>
      <c r="W70" s="63">
        <f>Y70</f>
        <v>4950</v>
      </c>
      <c r="X70" s="60">
        <v>13269</v>
      </c>
      <c r="Y70" s="63">
        <f>K70+Q70</f>
        <v>4950</v>
      </c>
      <c r="Z70" s="63">
        <v>8239</v>
      </c>
      <c r="AA70" s="63">
        <f>AB70</f>
        <v>8239</v>
      </c>
      <c r="AB70" s="63">
        <v>8239</v>
      </c>
      <c r="AC70" s="63"/>
      <c r="AD70" s="63"/>
      <c r="AE70" s="63"/>
      <c r="AF70" s="63"/>
      <c r="AG70" s="112">
        <f t="shared" si="34"/>
        <v>0</v>
      </c>
      <c r="AH70" s="116">
        <f t="shared" si="14"/>
        <v>0</v>
      </c>
      <c r="AI70" s="368">
        <f>P70-Q70</f>
        <v>4366</v>
      </c>
      <c r="AJ70" s="368">
        <f t="shared" si="3"/>
        <v>0</v>
      </c>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5"/>
    </row>
    <row r="71" spans="1:86" s="66" customFormat="1" ht="79.5" customHeight="1" x14ac:dyDescent="0.25">
      <c r="A71" s="55" t="s">
        <v>68</v>
      </c>
      <c r="B71" s="56" t="s">
        <v>212</v>
      </c>
      <c r="C71" s="52"/>
      <c r="D71" s="52"/>
      <c r="E71" s="52"/>
      <c r="F71" s="52"/>
      <c r="G71" s="56"/>
      <c r="H71" s="52"/>
      <c r="I71" s="101">
        <f t="shared" ref="I71:AD71" si="37">I72</f>
        <v>71407.269841269852</v>
      </c>
      <c r="J71" s="101">
        <f t="shared" si="37"/>
        <v>70455.399999999994</v>
      </c>
      <c r="K71" s="101">
        <f t="shared" si="37"/>
        <v>0</v>
      </c>
      <c r="L71" s="101">
        <f t="shared" si="37"/>
        <v>0</v>
      </c>
      <c r="M71" s="101">
        <f t="shared" si="37"/>
        <v>0</v>
      </c>
      <c r="N71" s="101">
        <f t="shared" si="37"/>
        <v>0</v>
      </c>
      <c r="O71" s="101">
        <f t="shared" si="37"/>
        <v>0</v>
      </c>
      <c r="P71" s="101">
        <f t="shared" si="37"/>
        <v>11029</v>
      </c>
      <c r="Q71" s="101">
        <f t="shared" si="37"/>
        <v>11029</v>
      </c>
      <c r="R71" s="101">
        <f t="shared" si="37"/>
        <v>322.23500000000001</v>
      </c>
      <c r="S71" s="101">
        <f t="shared" si="37"/>
        <v>322.23500000000001</v>
      </c>
      <c r="T71" s="101">
        <f t="shared" si="37"/>
        <v>6000</v>
      </c>
      <c r="U71" s="101">
        <f t="shared" si="37"/>
        <v>6000</v>
      </c>
      <c r="V71" s="101">
        <f t="shared" si="37"/>
        <v>11029</v>
      </c>
      <c r="W71" s="101">
        <f t="shared" si="37"/>
        <v>11029</v>
      </c>
      <c r="X71" s="101">
        <f t="shared" si="37"/>
        <v>70455.399999999994</v>
      </c>
      <c r="Y71" s="101">
        <f t="shared" si="37"/>
        <v>11029</v>
      </c>
      <c r="Z71" s="101">
        <f t="shared" si="37"/>
        <v>51182.5</v>
      </c>
      <c r="AA71" s="101">
        <f t="shared" si="37"/>
        <v>51832.5</v>
      </c>
      <c r="AB71" s="101">
        <f t="shared" si="37"/>
        <v>51182.5</v>
      </c>
      <c r="AC71" s="101">
        <f t="shared" si="37"/>
        <v>650</v>
      </c>
      <c r="AD71" s="101">
        <f t="shared" si="37"/>
        <v>0</v>
      </c>
      <c r="AE71" s="63"/>
      <c r="AG71" s="112">
        <f t="shared" si="34"/>
        <v>-650</v>
      </c>
      <c r="AH71" s="116">
        <f t="shared" si="14"/>
        <v>0</v>
      </c>
      <c r="AI71" s="368">
        <f>P71-Q71</f>
        <v>0</v>
      </c>
      <c r="AJ71" s="368">
        <f t="shared" si="3"/>
        <v>0</v>
      </c>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5"/>
    </row>
    <row r="72" spans="1:86" s="66" customFormat="1" ht="42.75" customHeight="1" x14ac:dyDescent="0.25">
      <c r="A72" s="55" t="s">
        <v>213</v>
      </c>
      <c r="B72" s="56" t="s">
        <v>214</v>
      </c>
      <c r="C72" s="52"/>
      <c r="D72" s="52"/>
      <c r="E72" s="52"/>
      <c r="F72" s="52"/>
      <c r="G72" s="56"/>
      <c r="H72" s="52"/>
      <c r="I72" s="101">
        <f>SUM(I73:I95)</f>
        <v>71407.269841269852</v>
      </c>
      <c r="J72" s="101">
        <f t="shared" ref="J72:Q72" si="38">SUM(J73:J95)</f>
        <v>70455.399999999994</v>
      </c>
      <c r="K72" s="101">
        <f t="shared" si="38"/>
        <v>0</v>
      </c>
      <c r="L72" s="101">
        <f t="shared" si="38"/>
        <v>0</v>
      </c>
      <c r="M72" s="101">
        <f t="shared" si="38"/>
        <v>0</v>
      </c>
      <c r="N72" s="101">
        <f t="shared" si="38"/>
        <v>0</v>
      </c>
      <c r="O72" s="101">
        <f t="shared" si="38"/>
        <v>0</v>
      </c>
      <c r="P72" s="101">
        <f t="shared" si="38"/>
        <v>11029</v>
      </c>
      <c r="Q72" s="101">
        <f t="shared" si="38"/>
        <v>11029</v>
      </c>
      <c r="R72" s="101">
        <f t="shared" ref="R72:AC72" si="39">SUM(R73:R95)</f>
        <v>322.23500000000001</v>
      </c>
      <c r="S72" s="101">
        <f t="shared" si="39"/>
        <v>322.23500000000001</v>
      </c>
      <c r="T72" s="101">
        <f t="shared" si="39"/>
        <v>6000</v>
      </c>
      <c r="U72" s="101">
        <f t="shared" si="39"/>
        <v>6000</v>
      </c>
      <c r="V72" s="101">
        <f t="shared" si="39"/>
        <v>11029</v>
      </c>
      <c r="W72" s="101">
        <f t="shared" si="39"/>
        <v>11029</v>
      </c>
      <c r="X72" s="101">
        <f t="shared" si="39"/>
        <v>70455.399999999994</v>
      </c>
      <c r="Y72" s="101">
        <f t="shared" si="39"/>
        <v>11029</v>
      </c>
      <c r="Z72" s="101">
        <f t="shared" si="39"/>
        <v>51182.5</v>
      </c>
      <c r="AA72" s="101">
        <f t="shared" si="39"/>
        <v>51832.5</v>
      </c>
      <c r="AB72" s="101">
        <f t="shared" si="39"/>
        <v>51182.5</v>
      </c>
      <c r="AC72" s="101">
        <f t="shared" si="39"/>
        <v>650</v>
      </c>
      <c r="AD72" s="101">
        <f>SUM(AD73:AD94)</f>
        <v>0</v>
      </c>
      <c r="AE72" s="101">
        <f>SUM(AE73:AE94)</f>
        <v>0</v>
      </c>
      <c r="AG72" s="112">
        <f t="shared" si="34"/>
        <v>-650</v>
      </c>
      <c r="AH72" s="116">
        <f t="shared" si="14"/>
        <v>0</v>
      </c>
      <c r="AI72" s="368">
        <f t="shared" si="2"/>
        <v>0</v>
      </c>
      <c r="AJ72" s="368">
        <f t="shared" si="3"/>
        <v>0</v>
      </c>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5"/>
    </row>
    <row r="73" spans="1:86" s="66" customFormat="1" ht="45.75" customHeight="1" x14ac:dyDescent="0.25">
      <c r="A73" s="55" t="s">
        <v>182</v>
      </c>
      <c r="B73" s="114" t="s">
        <v>183</v>
      </c>
      <c r="C73" s="52"/>
      <c r="D73" s="52"/>
      <c r="E73" s="52"/>
      <c r="F73" s="52"/>
      <c r="G73" s="56"/>
      <c r="H73" s="52"/>
      <c r="I73" s="101"/>
      <c r="J73" s="101"/>
      <c r="K73" s="101"/>
      <c r="L73" s="101"/>
      <c r="M73" s="101"/>
      <c r="N73" s="101"/>
      <c r="O73" s="101"/>
      <c r="P73" s="101"/>
      <c r="Q73" s="101"/>
      <c r="R73" s="101"/>
      <c r="S73" s="101"/>
      <c r="T73" s="101"/>
      <c r="U73" s="101"/>
      <c r="V73" s="63">
        <f t="shared" ref="V73:V104" si="40">W73</f>
        <v>0</v>
      </c>
      <c r="W73" s="101"/>
      <c r="X73" s="101"/>
      <c r="Y73" s="101"/>
      <c r="Z73" s="101"/>
      <c r="AA73" s="101"/>
      <c r="AB73" s="101"/>
      <c r="AC73" s="101"/>
      <c r="AD73" s="63"/>
      <c r="AE73" s="63"/>
      <c r="AG73" s="112">
        <f t="shared" si="34"/>
        <v>0</v>
      </c>
      <c r="AH73" s="116">
        <f t="shared" si="14"/>
        <v>0</v>
      </c>
      <c r="AI73" s="368">
        <f t="shared" si="2"/>
        <v>0</v>
      </c>
      <c r="AJ73" s="368">
        <f t="shared" si="3"/>
        <v>0</v>
      </c>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5"/>
    </row>
    <row r="74" spans="1:86" s="66" customFormat="1" ht="51" customHeight="1" x14ac:dyDescent="0.25">
      <c r="A74" s="57" t="s">
        <v>194</v>
      </c>
      <c r="B74" s="58" t="s">
        <v>254</v>
      </c>
      <c r="C74" s="52"/>
      <c r="D74" s="52">
        <v>1</v>
      </c>
      <c r="E74" s="52"/>
      <c r="F74" s="52"/>
      <c r="G74" s="58"/>
      <c r="H74" s="67" t="s">
        <v>255</v>
      </c>
      <c r="I74" s="73">
        <v>2730</v>
      </c>
      <c r="J74" s="73">
        <v>2730</v>
      </c>
      <c r="K74" s="61"/>
      <c r="L74" s="61"/>
      <c r="M74" s="61"/>
      <c r="N74" s="61"/>
      <c r="O74" s="61"/>
      <c r="P74" s="62">
        <v>2529</v>
      </c>
      <c r="Q74" s="62">
        <v>2529</v>
      </c>
      <c r="R74" s="79"/>
      <c r="S74" s="79"/>
      <c r="T74" s="79"/>
      <c r="U74" s="79"/>
      <c r="V74" s="79">
        <f>W74</f>
        <v>2529</v>
      </c>
      <c r="W74" s="63">
        <f>Y74</f>
        <v>2529</v>
      </c>
      <c r="X74" s="73">
        <v>2730</v>
      </c>
      <c r="Y74" s="63">
        <f>K74+Q74</f>
        <v>2529</v>
      </c>
      <c r="Z74" s="63">
        <v>103</v>
      </c>
      <c r="AA74" s="63">
        <f>AB74+AC74</f>
        <v>103</v>
      </c>
      <c r="AB74" s="63">
        <v>103</v>
      </c>
      <c r="AC74" s="63"/>
      <c r="AD74" s="63"/>
      <c r="AE74" s="63"/>
      <c r="AF74" s="77"/>
      <c r="AG74" s="112">
        <f t="shared" si="34"/>
        <v>0</v>
      </c>
      <c r="AH74" s="116">
        <f t="shared" si="14"/>
        <v>0</v>
      </c>
      <c r="AI74" s="368">
        <f t="shared" si="2"/>
        <v>0</v>
      </c>
      <c r="AJ74" s="368">
        <f t="shared" si="3"/>
        <v>0</v>
      </c>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5"/>
    </row>
    <row r="75" spans="1:86" s="66" customFormat="1" ht="54.75" customHeight="1" x14ac:dyDescent="0.25">
      <c r="A75" s="57" t="s">
        <v>184</v>
      </c>
      <c r="B75" s="58" t="s">
        <v>256</v>
      </c>
      <c r="C75" s="52"/>
      <c r="D75" s="52">
        <v>1</v>
      </c>
      <c r="E75" s="52"/>
      <c r="F75" s="52"/>
      <c r="G75" s="58"/>
      <c r="H75" s="67" t="s">
        <v>257</v>
      </c>
      <c r="I75" s="60">
        <v>9100</v>
      </c>
      <c r="J75" s="60">
        <v>9100</v>
      </c>
      <c r="K75" s="61"/>
      <c r="L75" s="61"/>
      <c r="M75" s="61"/>
      <c r="N75" s="61"/>
      <c r="O75" s="61"/>
      <c r="P75" s="68">
        <v>8500</v>
      </c>
      <c r="Q75" s="68">
        <v>8500</v>
      </c>
      <c r="R75" s="68">
        <v>322.23500000000001</v>
      </c>
      <c r="S75" s="68">
        <v>322.23500000000001</v>
      </c>
      <c r="T75" s="68">
        <v>6000</v>
      </c>
      <c r="U75" s="68">
        <v>6000</v>
      </c>
      <c r="V75" s="63">
        <f t="shared" si="40"/>
        <v>8500</v>
      </c>
      <c r="W75" s="63">
        <f>Y75</f>
        <v>8500</v>
      </c>
      <c r="X75" s="60">
        <v>9100</v>
      </c>
      <c r="Y75" s="63">
        <f>K75+Q75</f>
        <v>8500</v>
      </c>
      <c r="Z75" s="63">
        <v>291</v>
      </c>
      <c r="AA75" s="63">
        <v>291</v>
      </c>
      <c r="AB75" s="63">
        <v>291</v>
      </c>
      <c r="AC75" s="63"/>
      <c r="AD75" s="63"/>
      <c r="AE75" s="63"/>
      <c r="AG75" s="112">
        <f t="shared" si="34"/>
        <v>0</v>
      </c>
      <c r="AH75" s="116">
        <f t="shared" si="14"/>
        <v>0</v>
      </c>
      <c r="AI75" s="368">
        <f t="shared" si="2"/>
        <v>0</v>
      </c>
      <c r="AJ75" s="368">
        <f t="shared" si="3"/>
        <v>0</v>
      </c>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5"/>
    </row>
    <row r="76" spans="1:86" s="66" customFormat="1" ht="45.75" customHeight="1" x14ac:dyDescent="0.25">
      <c r="A76" s="55" t="s">
        <v>210</v>
      </c>
      <c r="B76" s="114" t="s">
        <v>189</v>
      </c>
      <c r="C76" s="52"/>
      <c r="D76" s="52"/>
      <c r="E76" s="52"/>
      <c r="F76" s="52"/>
      <c r="G76" s="56"/>
      <c r="H76" s="52"/>
      <c r="I76" s="101"/>
      <c r="J76" s="101"/>
      <c r="K76" s="101"/>
      <c r="L76" s="101"/>
      <c r="M76" s="101"/>
      <c r="N76" s="101"/>
      <c r="O76" s="101"/>
      <c r="P76" s="101"/>
      <c r="Q76" s="101"/>
      <c r="R76" s="101"/>
      <c r="S76" s="101"/>
      <c r="T76" s="101"/>
      <c r="U76" s="101"/>
      <c r="V76" s="63">
        <f t="shared" si="40"/>
        <v>0</v>
      </c>
      <c r="W76" s="101"/>
      <c r="X76" s="101"/>
      <c r="Y76" s="101"/>
      <c r="Z76" s="101"/>
      <c r="AA76" s="101"/>
      <c r="AB76" s="101"/>
      <c r="AC76" s="101"/>
      <c r="AD76" s="63"/>
      <c r="AE76" s="63"/>
      <c r="AG76" s="112">
        <f t="shared" si="34"/>
        <v>0</v>
      </c>
      <c r="AH76" s="116">
        <f t="shared" si="14"/>
        <v>0</v>
      </c>
      <c r="AI76" s="368">
        <f t="shared" si="2"/>
        <v>0</v>
      </c>
      <c r="AJ76" s="368">
        <f t="shared" si="3"/>
        <v>0</v>
      </c>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5"/>
    </row>
    <row r="77" spans="1:86" s="66" customFormat="1" ht="57.75" customHeight="1" x14ac:dyDescent="0.25">
      <c r="A77" s="57" t="s">
        <v>194</v>
      </c>
      <c r="B77" s="58" t="s">
        <v>258</v>
      </c>
      <c r="C77" s="52"/>
      <c r="D77" s="52"/>
      <c r="E77" s="52">
        <v>1</v>
      </c>
      <c r="F77" s="52">
        <v>1</v>
      </c>
      <c r="G77" s="58"/>
      <c r="H77" s="52" t="s">
        <v>943</v>
      </c>
      <c r="I77" s="60">
        <v>2500</v>
      </c>
      <c r="J77" s="60">
        <v>2500</v>
      </c>
      <c r="K77" s="61"/>
      <c r="L77" s="61"/>
      <c r="M77" s="61"/>
      <c r="N77" s="61"/>
      <c r="O77" s="61"/>
      <c r="P77" s="61"/>
      <c r="Q77" s="61"/>
      <c r="R77" s="61"/>
      <c r="S77" s="61"/>
      <c r="T77" s="61"/>
      <c r="U77" s="61"/>
      <c r="V77" s="63">
        <f t="shared" si="40"/>
        <v>0</v>
      </c>
      <c r="W77" s="63">
        <f t="shared" ref="W77:W94" si="41">Y77</f>
        <v>0</v>
      </c>
      <c r="X77" s="60">
        <v>2500</v>
      </c>
      <c r="Y77" s="63">
        <f t="shared" ref="Y77:Y94" si="42">K77+Q77</f>
        <v>0</v>
      </c>
      <c r="Z77" s="63">
        <v>2260</v>
      </c>
      <c r="AA77" s="63">
        <f>AB77+AC77</f>
        <v>2260</v>
      </c>
      <c r="AB77" s="63">
        <v>2260</v>
      </c>
      <c r="AC77" s="63"/>
      <c r="AD77" s="63"/>
      <c r="AE77" s="63"/>
      <c r="AF77" s="198"/>
      <c r="AG77" s="112">
        <f t="shared" si="34"/>
        <v>0</v>
      </c>
      <c r="AH77" s="116">
        <f t="shared" si="14"/>
        <v>0</v>
      </c>
      <c r="AI77" s="368">
        <f t="shared" si="2"/>
        <v>0</v>
      </c>
      <c r="AJ77" s="368">
        <f t="shared" si="3"/>
        <v>0</v>
      </c>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5"/>
    </row>
    <row r="78" spans="1:86" s="66" customFormat="1" ht="57.75" customHeight="1" x14ac:dyDescent="0.25">
      <c r="A78" s="57" t="s">
        <v>184</v>
      </c>
      <c r="B78" s="58" t="s">
        <v>259</v>
      </c>
      <c r="C78" s="52"/>
      <c r="D78" s="52"/>
      <c r="E78" s="52">
        <v>1</v>
      </c>
      <c r="F78" s="52">
        <v>1</v>
      </c>
      <c r="G78" s="58"/>
      <c r="H78" s="52" t="s">
        <v>944</v>
      </c>
      <c r="I78" s="60">
        <v>11270</v>
      </c>
      <c r="J78" s="60">
        <v>11270</v>
      </c>
      <c r="K78" s="61"/>
      <c r="L78" s="61"/>
      <c r="M78" s="61"/>
      <c r="N78" s="61"/>
      <c r="O78" s="61"/>
      <c r="P78" s="61"/>
      <c r="Q78" s="61"/>
      <c r="R78" s="61"/>
      <c r="S78" s="61"/>
      <c r="T78" s="61"/>
      <c r="U78" s="61"/>
      <c r="V78" s="63">
        <f t="shared" si="40"/>
        <v>0</v>
      </c>
      <c r="W78" s="63">
        <f t="shared" si="41"/>
        <v>0</v>
      </c>
      <c r="X78" s="60">
        <v>11270</v>
      </c>
      <c r="Y78" s="63">
        <f t="shared" si="42"/>
        <v>0</v>
      </c>
      <c r="Z78" s="63">
        <f>8000+165</f>
        <v>8165</v>
      </c>
      <c r="AA78" s="63">
        <f>AB78+AC78</f>
        <v>8165</v>
      </c>
      <c r="AB78" s="63">
        <v>8165</v>
      </c>
      <c r="AC78" s="63"/>
      <c r="AD78" s="63"/>
      <c r="AE78" s="63"/>
      <c r="AF78" s="198"/>
      <c r="AG78" s="112">
        <f t="shared" si="34"/>
        <v>0</v>
      </c>
      <c r="AH78" s="116">
        <f t="shared" si="14"/>
        <v>0</v>
      </c>
      <c r="AI78" s="368">
        <f t="shared" ref="AI78:AI141" si="43">P78-Q78</f>
        <v>0</v>
      </c>
      <c r="AJ78" s="368">
        <f t="shared" ref="AJ78:AJ141" si="44">V78-W78</f>
        <v>0</v>
      </c>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5"/>
    </row>
    <row r="79" spans="1:86" s="66" customFormat="1" ht="57.75" customHeight="1" x14ac:dyDescent="0.25">
      <c r="A79" s="57" t="s">
        <v>229</v>
      </c>
      <c r="B79" s="199" t="s">
        <v>261</v>
      </c>
      <c r="C79" s="52"/>
      <c r="D79" s="52"/>
      <c r="E79" s="52">
        <v>1</v>
      </c>
      <c r="F79" s="52">
        <v>1</v>
      </c>
      <c r="G79" s="199"/>
      <c r="H79" s="52" t="s">
        <v>945</v>
      </c>
      <c r="I79" s="60">
        <v>2500</v>
      </c>
      <c r="J79" s="200">
        <v>2500</v>
      </c>
      <c r="K79" s="61"/>
      <c r="L79" s="61"/>
      <c r="M79" s="61"/>
      <c r="N79" s="61"/>
      <c r="O79" s="61"/>
      <c r="P79" s="61"/>
      <c r="Q79" s="61"/>
      <c r="R79" s="61"/>
      <c r="S79" s="61"/>
      <c r="T79" s="61"/>
      <c r="U79" s="61"/>
      <c r="V79" s="63">
        <f t="shared" si="40"/>
        <v>0</v>
      </c>
      <c r="W79" s="63">
        <f t="shared" si="41"/>
        <v>0</v>
      </c>
      <c r="X79" s="60">
        <v>2500</v>
      </c>
      <c r="Y79" s="63">
        <f t="shared" si="42"/>
        <v>0</v>
      </c>
      <c r="Z79" s="63">
        <f>95%*X79</f>
        <v>2375</v>
      </c>
      <c r="AA79" s="63">
        <f t="shared" ref="AA79:AA84" si="45">AB79+AC79</f>
        <v>2375</v>
      </c>
      <c r="AB79" s="63">
        <v>2375</v>
      </c>
      <c r="AC79" s="63"/>
      <c r="AD79" s="63"/>
      <c r="AE79" s="63"/>
      <c r="AF79" s="198"/>
      <c r="AG79" s="112">
        <f t="shared" si="34"/>
        <v>0</v>
      </c>
      <c r="AH79" s="116">
        <f t="shared" si="14"/>
        <v>0</v>
      </c>
      <c r="AI79" s="368">
        <f t="shared" si="43"/>
        <v>0</v>
      </c>
      <c r="AJ79" s="368">
        <f t="shared" si="44"/>
        <v>0</v>
      </c>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5"/>
    </row>
    <row r="80" spans="1:86" s="66" customFormat="1" ht="57.75" customHeight="1" x14ac:dyDescent="0.25">
      <c r="A80" s="57" t="s">
        <v>232</v>
      </c>
      <c r="B80" s="201" t="s">
        <v>262</v>
      </c>
      <c r="C80" s="52"/>
      <c r="D80" s="52"/>
      <c r="E80" s="52">
        <v>1</v>
      </c>
      <c r="F80" s="52">
        <v>1</v>
      </c>
      <c r="G80" s="201"/>
      <c r="H80" s="52" t="s">
        <v>946</v>
      </c>
      <c r="I80" s="60">
        <v>3500</v>
      </c>
      <c r="J80" s="200">
        <v>3500</v>
      </c>
      <c r="K80" s="61"/>
      <c r="L80" s="61"/>
      <c r="M80" s="61"/>
      <c r="N80" s="61"/>
      <c r="O80" s="61"/>
      <c r="P80" s="61"/>
      <c r="Q80" s="61"/>
      <c r="R80" s="61"/>
      <c r="S80" s="61"/>
      <c r="T80" s="61"/>
      <c r="U80" s="61"/>
      <c r="V80" s="63">
        <f t="shared" si="40"/>
        <v>0</v>
      </c>
      <c r="W80" s="63">
        <f t="shared" si="41"/>
        <v>0</v>
      </c>
      <c r="X80" s="60">
        <v>3500</v>
      </c>
      <c r="Y80" s="63">
        <f t="shared" si="42"/>
        <v>0</v>
      </c>
      <c r="Z80" s="63">
        <v>3367</v>
      </c>
      <c r="AA80" s="63">
        <f t="shared" si="45"/>
        <v>3367</v>
      </c>
      <c r="AB80" s="63">
        <v>3367</v>
      </c>
      <c r="AC80" s="63"/>
      <c r="AD80" s="63"/>
      <c r="AE80" s="63"/>
      <c r="AF80" s="198"/>
      <c r="AG80" s="112">
        <f t="shared" si="34"/>
        <v>0</v>
      </c>
      <c r="AH80" s="116">
        <f t="shared" si="14"/>
        <v>0</v>
      </c>
      <c r="AI80" s="368">
        <f t="shared" si="43"/>
        <v>0</v>
      </c>
      <c r="AJ80" s="368">
        <f t="shared" si="44"/>
        <v>0</v>
      </c>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5"/>
    </row>
    <row r="81" spans="1:86" s="66" customFormat="1" ht="57.75" customHeight="1" x14ac:dyDescent="0.25">
      <c r="A81" s="57" t="s">
        <v>235</v>
      </c>
      <c r="B81" s="58" t="s">
        <v>263</v>
      </c>
      <c r="C81" s="52"/>
      <c r="D81" s="52"/>
      <c r="E81" s="52">
        <v>1</v>
      </c>
      <c r="F81" s="52">
        <v>1</v>
      </c>
      <c r="G81" s="58"/>
      <c r="H81" s="52" t="s">
        <v>1160</v>
      </c>
      <c r="I81" s="60">
        <v>8460</v>
      </c>
      <c r="J81" s="60">
        <v>8460</v>
      </c>
      <c r="K81" s="61"/>
      <c r="L81" s="61"/>
      <c r="M81" s="61"/>
      <c r="N81" s="61"/>
      <c r="O81" s="61"/>
      <c r="P81" s="61"/>
      <c r="Q81" s="61"/>
      <c r="R81" s="61"/>
      <c r="S81" s="61"/>
      <c r="T81" s="61"/>
      <c r="U81" s="61"/>
      <c r="V81" s="63">
        <f t="shared" si="40"/>
        <v>0</v>
      </c>
      <c r="W81" s="63">
        <f t="shared" si="41"/>
        <v>0</v>
      </c>
      <c r="X81" s="60">
        <v>8460</v>
      </c>
      <c r="Y81" s="63">
        <f t="shared" si="42"/>
        <v>0</v>
      </c>
      <c r="Z81" s="63">
        <v>5640</v>
      </c>
      <c r="AA81" s="63">
        <f t="shared" si="45"/>
        <v>5640</v>
      </c>
      <c r="AB81" s="63">
        <v>5640</v>
      </c>
      <c r="AC81" s="63"/>
      <c r="AD81" s="63"/>
      <c r="AE81" s="63"/>
      <c r="AF81" s="198"/>
      <c r="AG81" s="112">
        <f t="shared" si="34"/>
        <v>0</v>
      </c>
      <c r="AH81" s="116">
        <f t="shared" si="14"/>
        <v>0</v>
      </c>
      <c r="AI81" s="368">
        <f t="shared" si="43"/>
        <v>0</v>
      </c>
      <c r="AJ81" s="368">
        <f t="shared" si="44"/>
        <v>0</v>
      </c>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5"/>
    </row>
    <row r="82" spans="1:86" s="66" customFormat="1" ht="57.75" customHeight="1" x14ac:dyDescent="0.25">
      <c r="A82" s="57" t="s">
        <v>238</v>
      </c>
      <c r="B82" s="58" t="s">
        <v>264</v>
      </c>
      <c r="C82" s="52"/>
      <c r="D82" s="52"/>
      <c r="E82" s="52">
        <v>1</v>
      </c>
      <c r="F82" s="52">
        <v>1</v>
      </c>
      <c r="G82" s="58"/>
      <c r="H82" s="52" t="s">
        <v>947</v>
      </c>
      <c r="I82" s="60">
        <v>6500</v>
      </c>
      <c r="J82" s="60">
        <v>6500</v>
      </c>
      <c r="K82" s="61"/>
      <c r="L82" s="61"/>
      <c r="M82" s="61"/>
      <c r="N82" s="61"/>
      <c r="O82" s="61"/>
      <c r="P82" s="61"/>
      <c r="Q82" s="61"/>
      <c r="R82" s="61"/>
      <c r="S82" s="61"/>
      <c r="T82" s="61"/>
      <c r="U82" s="61"/>
      <c r="V82" s="63">
        <f t="shared" si="40"/>
        <v>0</v>
      </c>
      <c r="W82" s="63">
        <f t="shared" si="41"/>
        <v>0</v>
      </c>
      <c r="X82" s="60">
        <v>6500</v>
      </c>
      <c r="Y82" s="63">
        <f t="shared" si="42"/>
        <v>0</v>
      </c>
      <c r="Z82" s="63">
        <v>6319</v>
      </c>
      <c r="AA82" s="63">
        <f t="shared" si="45"/>
        <v>6319</v>
      </c>
      <c r="AB82" s="63">
        <v>6319</v>
      </c>
      <c r="AC82" s="63"/>
      <c r="AD82" s="63"/>
      <c r="AE82" s="63"/>
      <c r="AG82" s="112">
        <f t="shared" si="34"/>
        <v>0</v>
      </c>
      <c r="AH82" s="116">
        <f t="shared" si="14"/>
        <v>0</v>
      </c>
      <c r="AI82" s="368">
        <f t="shared" si="43"/>
        <v>0</v>
      </c>
      <c r="AJ82" s="368">
        <f t="shared" si="44"/>
        <v>0</v>
      </c>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5"/>
    </row>
    <row r="83" spans="1:86" s="66" customFormat="1" ht="57.75" customHeight="1" x14ac:dyDescent="0.25">
      <c r="A83" s="57" t="s">
        <v>241</v>
      </c>
      <c r="B83" s="72" t="s">
        <v>265</v>
      </c>
      <c r="C83" s="52"/>
      <c r="D83" s="52"/>
      <c r="E83" s="52">
        <v>1</v>
      </c>
      <c r="F83" s="52">
        <v>1</v>
      </c>
      <c r="G83" s="72"/>
      <c r="H83" s="52" t="s">
        <v>948</v>
      </c>
      <c r="I83" s="60">
        <v>6500</v>
      </c>
      <c r="J83" s="60">
        <v>6500</v>
      </c>
      <c r="K83" s="61"/>
      <c r="L83" s="61"/>
      <c r="M83" s="61"/>
      <c r="N83" s="61"/>
      <c r="O83" s="61"/>
      <c r="P83" s="61"/>
      <c r="Q83" s="61"/>
      <c r="R83" s="61"/>
      <c r="S83" s="61"/>
      <c r="T83" s="61"/>
      <c r="U83" s="61"/>
      <c r="V83" s="63">
        <f t="shared" si="40"/>
        <v>0</v>
      </c>
      <c r="W83" s="63">
        <f t="shared" si="41"/>
        <v>0</v>
      </c>
      <c r="X83" s="60">
        <v>6500</v>
      </c>
      <c r="Y83" s="63">
        <f t="shared" si="42"/>
        <v>0</v>
      </c>
      <c r="Z83" s="63">
        <v>6242</v>
      </c>
      <c r="AA83" s="63">
        <f t="shared" si="45"/>
        <v>6242</v>
      </c>
      <c r="AB83" s="63">
        <v>6242</v>
      </c>
      <c r="AC83" s="63"/>
      <c r="AD83" s="63"/>
      <c r="AE83" s="63"/>
      <c r="AG83" s="112">
        <f t="shared" si="34"/>
        <v>0</v>
      </c>
      <c r="AH83" s="116">
        <f t="shared" si="14"/>
        <v>0</v>
      </c>
      <c r="AI83" s="368">
        <f t="shared" si="43"/>
        <v>0</v>
      </c>
      <c r="AJ83" s="368">
        <f t="shared" si="44"/>
        <v>0</v>
      </c>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5"/>
    </row>
    <row r="84" spans="1:86" s="66" customFormat="1" ht="57.75" customHeight="1" x14ac:dyDescent="0.25">
      <c r="A84" s="57" t="s">
        <v>266</v>
      </c>
      <c r="B84" s="72" t="s">
        <v>267</v>
      </c>
      <c r="C84" s="52"/>
      <c r="D84" s="52"/>
      <c r="E84" s="52">
        <v>1</v>
      </c>
      <c r="F84" s="52">
        <v>1</v>
      </c>
      <c r="G84" s="72"/>
      <c r="H84" s="52" t="s">
        <v>949</v>
      </c>
      <c r="I84" s="60">
        <v>1500</v>
      </c>
      <c r="J84" s="60">
        <v>1500</v>
      </c>
      <c r="K84" s="61"/>
      <c r="L84" s="61"/>
      <c r="M84" s="61"/>
      <c r="N84" s="61"/>
      <c r="O84" s="61"/>
      <c r="P84" s="61"/>
      <c r="Q84" s="61"/>
      <c r="R84" s="61"/>
      <c r="S84" s="61"/>
      <c r="T84" s="61"/>
      <c r="U84" s="61"/>
      <c r="V84" s="63">
        <f t="shared" si="40"/>
        <v>0</v>
      </c>
      <c r="W84" s="63">
        <f t="shared" si="41"/>
        <v>0</v>
      </c>
      <c r="X84" s="60">
        <v>1500</v>
      </c>
      <c r="Y84" s="63">
        <f t="shared" si="42"/>
        <v>0</v>
      </c>
      <c r="Z84" s="63">
        <v>1484</v>
      </c>
      <c r="AA84" s="63">
        <f t="shared" si="45"/>
        <v>1484</v>
      </c>
      <c r="AB84" s="63">
        <v>1484</v>
      </c>
      <c r="AC84" s="63"/>
      <c r="AD84" s="63"/>
      <c r="AE84" s="63"/>
      <c r="AG84" s="112">
        <f t="shared" si="34"/>
        <v>0</v>
      </c>
      <c r="AH84" s="116">
        <f t="shared" si="14"/>
        <v>0</v>
      </c>
      <c r="AI84" s="368">
        <f t="shared" si="43"/>
        <v>0</v>
      </c>
      <c r="AJ84" s="368">
        <f t="shared" si="44"/>
        <v>0</v>
      </c>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5"/>
    </row>
    <row r="85" spans="1:86" s="66" customFormat="1" ht="57.75" customHeight="1" x14ac:dyDescent="0.25">
      <c r="A85" s="57" t="s">
        <v>268</v>
      </c>
      <c r="B85" s="72" t="s">
        <v>269</v>
      </c>
      <c r="C85" s="52"/>
      <c r="D85" s="52"/>
      <c r="E85" s="52">
        <v>1</v>
      </c>
      <c r="F85" s="52">
        <v>1</v>
      </c>
      <c r="G85" s="72"/>
      <c r="H85" s="52" t="s">
        <v>950</v>
      </c>
      <c r="I85" s="60">
        <f>J85*100/90</f>
        <v>461.11111111111109</v>
      </c>
      <c r="J85" s="60">
        <v>415</v>
      </c>
      <c r="K85" s="61"/>
      <c r="L85" s="61"/>
      <c r="M85" s="61"/>
      <c r="N85" s="61"/>
      <c r="O85" s="61"/>
      <c r="P85" s="61"/>
      <c r="Q85" s="61"/>
      <c r="R85" s="61"/>
      <c r="S85" s="61"/>
      <c r="T85" s="61"/>
      <c r="U85" s="61"/>
      <c r="V85" s="63">
        <f t="shared" si="40"/>
        <v>0</v>
      </c>
      <c r="W85" s="63">
        <f t="shared" si="41"/>
        <v>0</v>
      </c>
      <c r="X85" s="60">
        <v>415</v>
      </c>
      <c r="Y85" s="63">
        <f t="shared" si="42"/>
        <v>0</v>
      </c>
      <c r="Z85" s="63">
        <f>X85-Y85</f>
        <v>415</v>
      </c>
      <c r="AA85" s="63">
        <f t="shared" ref="AA85:AA94" si="46">AB85+AC85</f>
        <v>415</v>
      </c>
      <c r="AB85" s="63">
        <v>415</v>
      </c>
      <c r="AC85" s="63"/>
      <c r="AD85" s="63"/>
      <c r="AE85" s="63"/>
      <c r="AF85" s="198"/>
      <c r="AG85" s="112">
        <f t="shared" si="34"/>
        <v>0</v>
      </c>
      <c r="AH85" s="116">
        <f t="shared" si="14"/>
        <v>0</v>
      </c>
      <c r="AI85" s="368">
        <f t="shared" si="43"/>
        <v>0</v>
      </c>
      <c r="AJ85" s="368">
        <f t="shared" si="44"/>
        <v>0</v>
      </c>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5"/>
    </row>
    <row r="86" spans="1:86" s="66" customFormat="1" ht="57.75" customHeight="1" x14ac:dyDescent="0.25">
      <c r="A86" s="57" t="s">
        <v>270</v>
      </c>
      <c r="B86" s="72" t="s">
        <v>271</v>
      </c>
      <c r="C86" s="52"/>
      <c r="D86" s="52"/>
      <c r="E86" s="52">
        <v>1</v>
      </c>
      <c r="F86" s="52">
        <v>1</v>
      </c>
      <c r="G86" s="72"/>
      <c r="H86" s="52" t="s">
        <v>951</v>
      </c>
      <c r="I86" s="60">
        <f>J86*100/90</f>
        <v>166.66666666666666</v>
      </c>
      <c r="J86" s="60">
        <v>150</v>
      </c>
      <c r="K86" s="61"/>
      <c r="L86" s="61"/>
      <c r="M86" s="61"/>
      <c r="N86" s="61"/>
      <c r="O86" s="61"/>
      <c r="P86" s="61"/>
      <c r="Q86" s="61"/>
      <c r="R86" s="61"/>
      <c r="S86" s="61"/>
      <c r="T86" s="61"/>
      <c r="U86" s="61"/>
      <c r="V86" s="63">
        <f t="shared" si="40"/>
        <v>0</v>
      </c>
      <c r="W86" s="63">
        <f t="shared" si="41"/>
        <v>0</v>
      </c>
      <c r="X86" s="60">
        <v>150</v>
      </c>
      <c r="Y86" s="63">
        <f t="shared" si="42"/>
        <v>0</v>
      </c>
      <c r="Z86" s="63">
        <f>X86-Y86</f>
        <v>150</v>
      </c>
      <c r="AA86" s="63">
        <f t="shared" si="46"/>
        <v>150</v>
      </c>
      <c r="AB86" s="63">
        <v>150</v>
      </c>
      <c r="AC86" s="63"/>
      <c r="AD86" s="63"/>
      <c r="AE86" s="63"/>
      <c r="AF86" s="198"/>
      <c r="AG86" s="112">
        <f t="shared" si="34"/>
        <v>0</v>
      </c>
      <c r="AH86" s="116">
        <f t="shared" si="14"/>
        <v>0</v>
      </c>
      <c r="AI86" s="368">
        <f t="shared" si="43"/>
        <v>0</v>
      </c>
      <c r="AJ86" s="368">
        <f t="shared" si="44"/>
        <v>0</v>
      </c>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5"/>
    </row>
    <row r="87" spans="1:86" s="66" customFormat="1" ht="57.75" customHeight="1" x14ac:dyDescent="0.25">
      <c r="A87" s="57" t="s">
        <v>272</v>
      </c>
      <c r="B87" s="202" t="s">
        <v>273</v>
      </c>
      <c r="C87" s="52"/>
      <c r="D87" s="52"/>
      <c r="E87" s="52">
        <v>1</v>
      </c>
      <c r="F87" s="52">
        <v>1</v>
      </c>
      <c r="G87" s="202"/>
      <c r="H87" s="52" t="s">
        <v>952</v>
      </c>
      <c r="I87" s="60">
        <f>J87*100/90</f>
        <v>1550</v>
      </c>
      <c r="J87" s="60">
        <v>1395</v>
      </c>
      <c r="K87" s="61"/>
      <c r="L87" s="61"/>
      <c r="M87" s="61"/>
      <c r="N87" s="61"/>
      <c r="O87" s="61"/>
      <c r="P87" s="61"/>
      <c r="Q87" s="61"/>
      <c r="R87" s="61"/>
      <c r="S87" s="61"/>
      <c r="T87" s="61"/>
      <c r="U87" s="61"/>
      <c r="V87" s="63">
        <f t="shared" si="40"/>
        <v>0</v>
      </c>
      <c r="W87" s="63">
        <f t="shared" si="41"/>
        <v>0</v>
      </c>
      <c r="X87" s="60">
        <v>1395</v>
      </c>
      <c r="Y87" s="63">
        <f t="shared" si="42"/>
        <v>0</v>
      </c>
      <c r="Z87" s="63">
        <f>90%*X87</f>
        <v>1255.5</v>
      </c>
      <c r="AA87" s="63">
        <f t="shared" si="46"/>
        <v>1255.5</v>
      </c>
      <c r="AB87" s="63">
        <v>1255.5</v>
      </c>
      <c r="AC87" s="63"/>
      <c r="AD87" s="63"/>
      <c r="AE87" s="63"/>
      <c r="AF87" s="67"/>
      <c r="AG87" s="112">
        <f t="shared" si="34"/>
        <v>0</v>
      </c>
      <c r="AH87" s="116">
        <f t="shared" si="14"/>
        <v>0</v>
      </c>
      <c r="AI87" s="368">
        <f t="shared" si="43"/>
        <v>0</v>
      </c>
      <c r="AJ87" s="368">
        <f t="shared" si="44"/>
        <v>0</v>
      </c>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5"/>
    </row>
    <row r="88" spans="1:86" s="66" customFormat="1" ht="84.75" customHeight="1" x14ac:dyDescent="0.25">
      <c r="A88" s="57" t="s">
        <v>274</v>
      </c>
      <c r="B88" s="72" t="s">
        <v>275</v>
      </c>
      <c r="C88" s="52"/>
      <c r="D88" s="52"/>
      <c r="E88" s="52">
        <v>1</v>
      </c>
      <c r="F88" s="52">
        <v>1</v>
      </c>
      <c r="G88" s="72"/>
      <c r="H88" s="52" t="s">
        <v>953</v>
      </c>
      <c r="I88" s="60">
        <f>J88*100/90</f>
        <v>1111.1111111111111</v>
      </c>
      <c r="J88" s="60">
        <v>1000</v>
      </c>
      <c r="K88" s="61"/>
      <c r="L88" s="61"/>
      <c r="M88" s="61"/>
      <c r="N88" s="61"/>
      <c r="O88" s="61"/>
      <c r="P88" s="61"/>
      <c r="Q88" s="61"/>
      <c r="R88" s="61"/>
      <c r="S88" s="61"/>
      <c r="T88" s="61"/>
      <c r="U88" s="61"/>
      <c r="V88" s="63">
        <f t="shared" si="40"/>
        <v>0</v>
      </c>
      <c r="W88" s="63">
        <f t="shared" si="41"/>
        <v>0</v>
      </c>
      <c r="X88" s="60">
        <v>1000</v>
      </c>
      <c r="Y88" s="63">
        <f t="shared" si="42"/>
        <v>0</v>
      </c>
      <c r="Z88" s="63">
        <v>950</v>
      </c>
      <c r="AA88" s="63">
        <f t="shared" si="46"/>
        <v>950</v>
      </c>
      <c r="AB88" s="63">
        <v>950</v>
      </c>
      <c r="AC88" s="63"/>
      <c r="AD88" s="63"/>
      <c r="AE88" s="63"/>
      <c r="AG88" s="112">
        <f t="shared" si="34"/>
        <v>0</v>
      </c>
      <c r="AH88" s="116">
        <f t="shared" si="14"/>
        <v>0</v>
      </c>
      <c r="AI88" s="368">
        <f t="shared" si="43"/>
        <v>0</v>
      </c>
      <c r="AJ88" s="368">
        <f t="shared" si="44"/>
        <v>0</v>
      </c>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5"/>
    </row>
    <row r="89" spans="1:86" s="66" customFormat="1" ht="57.75" customHeight="1" x14ac:dyDescent="0.25">
      <c r="A89" s="57" t="s">
        <v>276</v>
      </c>
      <c r="B89" s="58" t="s">
        <v>277</v>
      </c>
      <c r="C89" s="52"/>
      <c r="D89" s="52"/>
      <c r="E89" s="52">
        <v>1</v>
      </c>
      <c r="F89" s="52">
        <v>1</v>
      </c>
      <c r="G89" s="58"/>
      <c r="H89" s="52" t="s">
        <v>954</v>
      </c>
      <c r="I89" s="60">
        <f>J89*100/98</f>
        <v>4122.4489795918371</v>
      </c>
      <c r="J89" s="60">
        <v>4040</v>
      </c>
      <c r="K89" s="61"/>
      <c r="L89" s="61"/>
      <c r="M89" s="61"/>
      <c r="N89" s="61"/>
      <c r="O89" s="61"/>
      <c r="P89" s="61"/>
      <c r="Q89" s="61"/>
      <c r="R89" s="61"/>
      <c r="S89" s="61"/>
      <c r="T89" s="61"/>
      <c r="U89" s="61"/>
      <c r="V89" s="63">
        <f t="shared" si="40"/>
        <v>0</v>
      </c>
      <c r="W89" s="63">
        <f t="shared" si="41"/>
        <v>0</v>
      </c>
      <c r="X89" s="60">
        <v>4040</v>
      </c>
      <c r="Y89" s="63">
        <f t="shared" si="42"/>
        <v>0</v>
      </c>
      <c r="Z89" s="63">
        <v>4000</v>
      </c>
      <c r="AA89" s="63">
        <f t="shared" si="46"/>
        <v>4000</v>
      </c>
      <c r="AB89" s="63">
        <v>4000</v>
      </c>
      <c r="AC89" s="63"/>
      <c r="AD89" s="63"/>
      <c r="AE89" s="63"/>
      <c r="AG89" s="112">
        <f t="shared" si="34"/>
        <v>0</v>
      </c>
      <c r="AH89" s="116">
        <f t="shared" si="14"/>
        <v>0</v>
      </c>
      <c r="AI89" s="368">
        <f t="shared" si="43"/>
        <v>0</v>
      </c>
      <c r="AJ89" s="368">
        <f t="shared" si="44"/>
        <v>0</v>
      </c>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64"/>
      <c r="CD89" s="64"/>
      <c r="CE89" s="64"/>
      <c r="CF89" s="64"/>
      <c r="CG89" s="64"/>
      <c r="CH89" s="65"/>
    </row>
    <row r="90" spans="1:86" s="66" customFormat="1" ht="57.75" customHeight="1" x14ac:dyDescent="0.25">
      <c r="A90" s="57" t="s">
        <v>278</v>
      </c>
      <c r="B90" s="161" t="s">
        <v>279</v>
      </c>
      <c r="C90" s="52"/>
      <c r="D90" s="52"/>
      <c r="E90" s="52">
        <v>1</v>
      </c>
      <c r="F90" s="52">
        <v>1</v>
      </c>
      <c r="G90" s="161"/>
      <c r="H90" s="52" t="s">
        <v>955</v>
      </c>
      <c r="I90" s="60">
        <f>J90*100/90</f>
        <v>2494.8888888888887</v>
      </c>
      <c r="J90" s="60">
        <v>2245.4</v>
      </c>
      <c r="K90" s="61"/>
      <c r="L90" s="61"/>
      <c r="M90" s="61"/>
      <c r="N90" s="61"/>
      <c r="O90" s="61"/>
      <c r="P90" s="61"/>
      <c r="Q90" s="61"/>
      <c r="R90" s="61"/>
      <c r="S90" s="61"/>
      <c r="T90" s="61"/>
      <c r="U90" s="61"/>
      <c r="V90" s="63">
        <f t="shared" si="40"/>
        <v>0</v>
      </c>
      <c r="W90" s="63">
        <f t="shared" si="41"/>
        <v>0</v>
      </c>
      <c r="X90" s="60">
        <v>2245.4</v>
      </c>
      <c r="Y90" s="63">
        <f t="shared" si="42"/>
        <v>0</v>
      </c>
      <c r="Z90" s="63">
        <v>2245</v>
      </c>
      <c r="AA90" s="63">
        <f t="shared" si="46"/>
        <v>2245</v>
      </c>
      <c r="AB90" s="63">
        <v>2245</v>
      </c>
      <c r="AC90" s="63"/>
      <c r="AD90" s="63"/>
      <c r="AE90" s="63"/>
      <c r="AG90" s="112">
        <f t="shared" si="34"/>
        <v>0</v>
      </c>
      <c r="AH90" s="116">
        <f t="shared" si="14"/>
        <v>0</v>
      </c>
      <c r="AI90" s="368">
        <f t="shared" si="43"/>
        <v>0</v>
      </c>
      <c r="AJ90" s="368">
        <f t="shared" si="44"/>
        <v>0</v>
      </c>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c r="CG90" s="64"/>
      <c r="CH90" s="65"/>
    </row>
    <row r="91" spans="1:86" s="66" customFormat="1" ht="57.75" customHeight="1" x14ac:dyDescent="0.25">
      <c r="A91" s="57" t="s">
        <v>280</v>
      </c>
      <c r="B91" s="203" t="s">
        <v>281</v>
      </c>
      <c r="C91" s="52"/>
      <c r="D91" s="52"/>
      <c r="E91" s="52">
        <v>1</v>
      </c>
      <c r="F91" s="52">
        <v>1</v>
      </c>
      <c r="G91" s="203"/>
      <c r="H91" s="52" t="s">
        <v>956</v>
      </c>
      <c r="I91" s="60">
        <v>390</v>
      </c>
      <c r="J91" s="60">
        <v>390</v>
      </c>
      <c r="K91" s="61"/>
      <c r="L91" s="61"/>
      <c r="M91" s="61"/>
      <c r="N91" s="61"/>
      <c r="O91" s="61"/>
      <c r="P91" s="61"/>
      <c r="Q91" s="61"/>
      <c r="R91" s="61"/>
      <c r="S91" s="61"/>
      <c r="T91" s="61"/>
      <c r="U91" s="61"/>
      <c r="V91" s="63">
        <f t="shared" si="40"/>
        <v>0</v>
      </c>
      <c r="W91" s="63">
        <f t="shared" si="41"/>
        <v>0</v>
      </c>
      <c r="X91" s="60">
        <v>390</v>
      </c>
      <c r="Y91" s="63">
        <f t="shared" si="42"/>
        <v>0</v>
      </c>
      <c r="Z91" s="63">
        <f>X91-Y91</f>
        <v>390</v>
      </c>
      <c r="AA91" s="63">
        <f t="shared" si="46"/>
        <v>390</v>
      </c>
      <c r="AB91" s="63">
        <v>390</v>
      </c>
      <c r="AC91" s="63"/>
      <c r="AD91" s="63"/>
      <c r="AE91" s="63"/>
      <c r="AG91" s="112">
        <f t="shared" si="34"/>
        <v>0</v>
      </c>
      <c r="AH91" s="116">
        <f t="shared" si="14"/>
        <v>0</v>
      </c>
      <c r="AI91" s="368">
        <f t="shared" si="43"/>
        <v>0</v>
      </c>
      <c r="AJ91" s="368">
        <f t="shared" si="44"/>
        <v>0</v>
      </c>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5"/>
    </row>
    <row r="92" spans="1:86" s="66" customFormat="1" ht="57.75" customHeight="1" x14ac:dyDescent="0.25">
      <c r="A92" s="57" t="s">
        <v>282</v>
      </c>
      <c r="B92" s="72" t="s">
        <v>283</v>
      </c>
      <c r="C92" s="52"/>
      <c r="D92" s="52"/>
      <c r="E92" s="52">
        <v>1</v>
      </c>
      <c r="F92" s="52">
        <v>1</v>
      </c>
      <c r="G92" s="72"/>
      <c r="H92" s="52" t="s">
        <v>957</v>
      </c>
      <c r="I92" s="60">
        <f>J92*100/90</f>
        <v>1111.1111111111111</v>
      </c>
      <c r="J92" s="60">
        <v>1000</v>
      </c>
      <c r="K92" s="61"/>
      <c r="L92" s="61"/>
      <c r="M92" s="61"/>
      <c r="N92" s="61"/>
      <c r="O92" s="61"/>
      <c r="P92" s="61"/>
      <c r="Q92" s="61"/>
      <c r="R92" s="61"/>
      <c r="S92" s="61"/>
      <c r="T92" s="61"/>
      <c r="U92" s="61"/>
      <c r="V92" s="63">
        <f t="shared" si="40"/>
        <v>0</v>
      </c>
      <c r="W92" s="63">
        <f t="shared" si="41"/>
        <v>0</v>
      </c>
      <c r="X92" s="60">
        <v>1000</v>
      </c>
      <c r="Y92" s="63">
        <f t="shared" si="42"/>
        <v>0</v>
      </c>
      <c r="Z92" s="63">
        <v>950</v>
      </c>
      <c r="AA92" s="63">
        <f t="shared" si="46"/>
        <v>950</v>
      </c>
      <c r="AB92" s="63">
        <v>950</v>
      </c>
      <c r="AC92" s="63"/>
      <c r="AD92" s="63"/>
      <c r="AE92" s="63"/>
      <c r="AG92" s="112">
        <f t="shared" si="34"/>
        <v>0</v>
      </c>
      <c r="AH92" s="116">
        <f t="shared" si="14"/>
        <v>0</v>
      </c>
      <c r="AI92" s="368">
        <f t="shared" si="43"/>
        <v>0</v>
      </c>
      <c r="AJ92" s="368">
        <f t="shared" si="44"/>
        <v>0</v>
      </c>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5"/>
    </row>
    <row r="93" spans="1:86" s="66" customFormat="1" ht="57.75" customHeight="1" x14ac:dyDescent="0.25">
      <c r="A93" s="57" t="s">
        <v>284</v>
      </c>
      <c r="B93" s="204" t="s">
        <v>285</v>
      </c>
      <c r="C93" s="52"/>
      <c r="D93" s="52"/>
      <c r="E93" s="52">
        <v>1</v>
      </c>
      <c r="F93" s="52">
        <v>1</v>
      </c>
      <c r="G93" s="204"/>
      <c r="H93" s="52" t="s">
        <v>958</v>
      </c>
      <c r="I93" s="60">
        <v>3110</v>
      </c>
      <c r="J93" s="60">
        <v>3110</v>
      </c>
      <c r="K93" s="61"/>
      <c r="L93" s="61"/>
      <c r="M93" s="61"/>
      <c r="N93" s="61"/>
      <c r="O93" s="61"/>
      <c r="P93" s="61"/>
      <c r="Q93" s="61"/>
      <c r="R93" s="61"/>
      <c r="S93" s="61"/>
      <c r="T93" s="61"/>
      <c r="U93" s="61"/>
      <c r="V93" s="63">
        <f t="shared" si="40"/>
        <v>0</v>
      </c>
      <c r="W93" s="63">
        <f t="shared" si="41"/>
        <v>0</v>
      </c>
      <c r="X93" s="60">
        <v>3110</v>
      </c>
      <c r="Y93" s="63">
        <f t="shared" si="42"/>
        <v>0</v>
      </c>
      <c r="Z93" s="63">
        <v>3081</v>
      </c>
      <c r="AA93" s="63">
        <f t="shared" si="46"/>
        <v>3081</v>
      </c>
      <c r="AB93" s="63">
        <v>3081</v>
      </c>
      <c r="AC93" s="63"/>
      <c r="AD93" s="63"/>
      <c r="AE93" s="63"/>
      <c r="AF93" s="67"/>
      <c r="AG93" s="112">
        <f t="shared" si="34"/>
        <v>0</v>
      </c>
      <c r="AH93" s="116">
        <f t="shared" si="14"/>
        <v>0</v>
      </c>
      <c r="AI93" s="368">
        <f t="shared" si="43"/>
        <v>0</v>
      </c>
      <c r="AJ93" s="368">
        <f t="shared" si="44"/>
        <v>0</v>
      </c>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5"/>
    </row>
    <row r="94" spans="1:86" s="66" customFormat="1" ht="57.75" customHeight="1" x14ac:dyDescent="0.25">
      <c r="A94" s="57" t="s">
        <v>286</v>
      </c>
      <c r="B94" s="72" t="s">
        <v>287</v>
      </c>
      <c r="C94" s="52"/>
      <c r="D94" s="52"/>
      <c r="E94" s="52">
        <v>1</v>
      </c>
      <c r="F94" s="52">
        <v>1</v>
      </c>
      <c r="G94" s="72"/>
      <c r="H94" s="52" t="s">
        <v>959</v>
      </c>
      <c r="I94" s="60">
        <f>J94*100/90</f>
        <v>1666.6666666666667</v>
      </c>
      <c r="J94" s="60">
        <v>1500</v>
      </c>
      <c r="K94" s="61"/>
      <c r="L94" s="61"/>
      <c r="M94" s="61"/>
      <c r="N94" s="61"/>
      <c r="O94" s="61"/>
      <c r="P94" s="61"/>
      <c r="Q94" s="61"/>
      <c r="R94" s="61"/>
      <c r="S94" s="61"/>
      <c r="T94" s="61"/>
      <c r="U94" s="61"/>
      <c r="V94" s="63">
        <f t="shared" si="40"/>
        <v>0</v>
      </c>
      <c r="W94" s="63">
        <f t="shared" si="41"/>
        <v>0</v>
      </c>
      <c r="X94" s="60">
        <v>1500</v>
      </c>
      <c r="Y94" s="63">
        <f t="shared" si="42"/>
        <v>0</v>
      </c>
      <c r="Z94" s="63">
        <v>1500</v>
      </c>
      <c r="AA94" s="63">
        <f t="shared" si="46"/>
        <v>1500</v>
      </c>
      <c r="AB94" s="63">
        <v>1500</v>
      </c>
      <c r="AC94" s="63"/>
      <c r="AD94" s="63"/>
      <c r="AE94" s="63"/>
      <c r="AF94" s="197"/>
      <c r="AG94" s="112">
        <f t="shared" si="34"/>
        <v>0</v>
      </c>
      <c r="AH94" s="116">
        <f t="shared" si="14"/>
        <v>0</v>
      </c>
      <c r="AI94" s="368">
        <f t="shared" si="43"/>
        <v>0</v>
      </c>
      <c r="AJ94" s="368">
        <f t="shared" si="44"/>
        <v>0</v>
      </c>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5"/>
    </row>
    <row r="95" spans="1:86" s="122" customFormat="1" ht="57.75" hidden="1" customHeight="1" x14ac:dyDescent="0.25">
      <c r="A95" s="117" t="s">
        <v>207</v>
      </c>
      <c r="B95" s="118" t="s">
        <v>1162</v>
      </c>
      <c r="C95" s="93"/>
      <c r="D95" s="93"/>
      <c r="E95" s="93"/>
      <c r="F95" s="93"/>
      <c r="G95" s="118"/>
      <c r="H95" s="93"/>
      <c r="I95" s="101">
        <f>I96</f>
        <v>663.26530612244903</v>
      </c>
      <c r="J95" s="101">
        <f t="shared" ref="J95:AA95" si="47">J96</f>
        <v>650</v>
      </c>
      <c r="K95" s="101">
        <f t="shared" si="47"/>
        <v>0</v>
      </c>
      <c r="L95" s="101">
        <f t="shared" si="47"/>
        <v>0</v>
      </c>
      <c r="M95" s="101">
        <f t="shared" si="47"/>
        <v>0</v>
      </c>
      <c r="N95" s="101">
        <f t="shared" si="47"/>
        <v>0</v>
      </c>
      <c r="O95" s="101">
        <f t="shared" si="47"/>
        <v>0</v>
      </c>
      <c r="P95" s="101">
        <f t="shared" si="47"/>
        <v>0</v>
      </c>
      <c r="Q95" s="101">
        <f t="shared" si="47"/>
        <v>0</v>
      </c>
      <c r="R95" s="101">
        <f t="shared" si="47"/>
        <v>0</v>
      </c>
      <c r="S95" s="101">
        <f t="shared" si="47"/>
        <v>0</v>
      </c>
      <c r="T95" s="101">
        <f t="shared" si="47"/>
        <v>0</v>
      </c>
      <c r="U95" s="101">
        <f t="shared" si="47"/>
        <v>0</v>
      </c>
      <c r="V95" s="101">
        <f t="shared" si="47"/>
        <v>0</v>
      </c>
      <c r="W95" s="101">
        <f t="shared" si="47"/>
        <v>0</v>
      </c>
      <c r="X95" s="101">
        <f t="shared" si="47"/>
        <v>650</v>
      </c>
      <c r="Y95" s="101">
        <f t="shared" si="47"/>
        <v>0</v>
      </c>
      <c r="Z95" s="54"/>
      <c r="AA95" s="101">
        <f t="shared" si="47"/>
        <v>650</v>
      </c>
      <c r="AB95" s="101">
        <f>AB96</f>
        <v>0</v>
      </c>
      <c r="AC95" s="101">
        <f>AC96</f>
        <v>650</v>
      </c>
      <c r="AD95" s="54"/>
      <c r="AE95" s="54"/>
      <c r="AF95" s="119" t="s">
        <v>1164</v>
      </c>
      <c r="AG95" s="112">
        <f t="shared" si="34"/>
        <v>-650</v>
      </c>
      <c r="AH95" s="116">
        <f t="shared" si="14"/>
        <v>0</v>
      </c>
      <c r="AI95" s="368">
        <f t="shared" si="43"/>
        <v>0</v>
      </c>
      <c r="AJ95" s="368">
        <f t="shared" si="44"/>
        <v>0</v>
      </c>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1"/>
    </row>
    <row r="96" spans="1:86" s="66" customFormat="1" ht="76.5" hidden="1" customHeight="1" x14ac:dyDescent="0.25">
      <c r="A96" s="57" t="s">
        <v>226</v>
      </c>
      <c r="B96" s="58" t="s">
        <v>260</v>
      </c>
      <c r="C96" s="52"/>
      <c r="D96" s="52"/>
      <c r="E96" s="52">
        <v>1</v>
      </c>
      <c r="F96" s="52"/>
      <c r="G96" s="58"/>
      <c r="H96" s="52"/>
      <c r="I96" s="200">
        <v>663.26530612244903</v>
      </c>
      <c r="J96" s="200">
        <v>650</v>
      </c>
      <c r="K96" s="77"/>
      <c r="L96" s="77"/>
      <c r="M96" s="77"/>
      <c r="N96" s="77"/>
      <c r="O96" s="77"/>
      <c r="P96" s="77"/>
      <c r="Q96" s="77"/>
      <c r="R96" s="77"/>
      <c r="S96" s="77"/>
      <c r="T96" s="77"/>
      <c r="U96" s="77"/>
      <c r="V96" s="63">
        <f>W96</f>
        <v>0</v>
      </c>
      <c r="W96" s="63">
        <f>Y96</f>
        <v>0</v>
      </c>
      <c r="X96" s="200">
        <v>650</v>
      </c>
      <c r="Y96" s="63">
        <f>K96+Q96</f>
        <v>0</v>
      </c>
      <c r="Z96" s="63"/>
      <c r="AA96" s="63">
        <f>AC96</f>
        <v>650</v>
      </c>
      <c r="AB96" s="63"/>
      <c r="AC96" s="63">
        <v>650</v>
      </c>
      <c r="AD96" s="63"/>
      <c r="AE96" s="63"/>
      <c r="AF96" s="198"/>
      <c r="AG96" s="112">
        <f t="shared" si="34"/>
        <v>-650</v>
      </c>
      <c r="AH96" s="116">
        <f t="shared" si="14"/>
        <v>0</v>
      </c>
      <c r="AI96" s="368">
        <f t="shared" si="43"/>
        <v>0</v>
      </c>
      <c r="AJ96" s="368">
        <f t="shared" si="44"/>
        <v>0</v>
      </c>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5"/>
    </row>
    <row r="97" spans="1:86" s="66" customFormat="1" ht="31.5" x14ac:dyDescent="0.25">
      <c r="A97" s="55" t="s">
        <v>78</v>
      </c>
      <c r="B97" s="56" t="s">
        <v>181</v>
      </c>
      <c r="C97" s="52"/>
      <c r="D97" s="52"/>
      <c r="E97" s="52"/>
      <c r="F97" s="52"/>
      <c r="G97" s="56"/>
      <c r="H97" s="52"/>
      <c r="I97" s="101">
        <f t="shared" ref="I97:U97" si="48">I98</f>
        <v>7711</v>
      </c>
      <c r="J97" s="101">
        <f t="shared" si="48"/>
        <v>7711</v>
      </c>
      <c r="K97" s="101">
        <f t="shared" si="48"/>
        <v>0</v>
      </c>
      <c r="L97" s="101">
        <f t="shared" si="48"/>
        <v>0</v>
      </c>
      <c r="M97" s="101">
        <f t="shared" si="48"/>
        <v>0</v>
      </c>
      <c r="N97" s="101">
        <f t="shared" si="48"/>
        <v>0</v>
      </c>
      <c r="O97" s="101">
        <f t="shared" si="48"/>
        <v>0</v>
      </c>
      <c r="P97" s="101">
        <f t="shared" si="48"/>
        <v>0</v>
      </c>
      <c r="Q97" s="101">
        <f t="shared" si="48"/>
        <v>0</v>
      </c>
      <c r="R97" s="101">
        <f t="shared" si="48"/>
        <v>0</v>
      </c>
      <c r="S97" s="101">
        <f t="shared" si="48"/>
        <v>0</v>
      </c>
      <c r="T97" s="101">
        <f t="shared" si="48"/>
        <v>0</v>
      </c>
      <c r="U97" s="101">
        <f t="shared" si="48"/>
        <v>0</v>
      </c>
      <c r="V97" s="63">
        <f t="shared" si="40"/>
        <v>0</v>
      </c>
      <c r="W97" s="101">
        <f t="shared" ref="W97:AC97" si="49">W98</f>
        <v>0</v>
      </c>
      <c r="X97" s="101">
        <f t="shared" si="49"/>
        <v>7711</v>
      </c>
      <c r="Y97" s="101">
        <f t="shared" si="49"/>
        <v>0</v>
      </c>
      <c r="Z97" s="101">
        <f t="shared" si="49"/>
        <v>7661</v>
      </c>
      <c r="AA97" s="101">
        <f t="shared" si="49"/>
        <v>7661</v>
      </c>
      <c r="AB97" s="101">
        <f t="shared" si="49"/>
        <v>7661</v>
      </c>
      <c r="AC97" s="101">
        <f t="shared" si="49"/>
        <v>0</v>
      </c>
      <c r="AD97" s="63"/>
      <c r="AE97" s="63"/>
      <c r="AG97" s="112">
        <f t="shared" si="34"/>
        <v>0</v>
      </c>
      <c r="AH97" s="116">
        <f t="shared" ref="AH97:AH160" si="50">V97-W97</f>
        <v>0</v>
      </c>
      <c r="AI97" s="368">
        <f t="shared" si="43"/>
        <v>0</v>
      </c>
      <c r="AJ97" s="368">
        <f t="shared" si="44"/>
        <v>0</v>
      </c>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5"/>
    </row>
    <row r="98" spans="1:86" s="66" customFormat="1" ht="27.75" customHeight="1" x14ac:dyDescent="0.25">
      <c r="A98" s="55" t="s">
        <v>182</v>
      </c>
      <c r="B98" s="114" t="s">
        <v>288</v>
      </c>
      <c r="C98" s="52"/>
      <c r="D98" s="52"/>
      <c r="E98" s="52"/>
      <c r="F98" s="52"/>
      <c r="G98" s="56"/>
      <c r="H98" s="52"/>
      <c r="I98" s="101">
        <f t="shared" ref="I98:U98" si="51">SUM(I99:I101)</f>
        <v>7711</v>
      </c>
      <c r="J98" s="101">
        <f t="shared" si="51"/>
        <v>7711</v>
      </c>
      <c r="K98" s="101">
        <f t="shared" si="51"/>
        <v>0</v>
      </c>
      <c r="L98" s="101">
        <f t="shared" si="51"/>
        <v>0</v>
      </c>
      <c r="M98" s="101">
        <f t="shared" si="51"/>
        <v>0</v>
      </c>
      <c r="N98" s="101">
        <f t="shared" si="51"/>
        <v>0</v>
      </c>
      <c r="O98" s="101">
        <f t="shared" si="51"/>
        <v>0</v>
      </c>
      <c r="P98" s="101">
        <f t="shared" si="51"/>
        <v>0</v>
      </c>
      <c r="Q98" s="101">
        <f t="shared" si="51"/>
        <v>0</v>
      </c>
      <c r="R98" s="101">
        <f t="shared" si="51"/>
        <v>0</v>
      </c>
      <c r="S98" s="101">
        <f t="shared" si="51"/>
        <v>0</v>
      </c>
      <c r="T98" s="101">
        <f t="shared" si="51"/>
        <v>0</v>
      </c>
      <c r="U98" s="101">
        <f t="shared" si="51"/>
        <v>0</v>
      </c>
      <c r="V98" s="63">
        <f t="shared" si="40"/>
        <v>0</v>
      </c>
      <c r="W98" s="101">
        <f t="shared" ref="W98:AD98" si="52">SUM(W99:W101)</f>
        <v>0</v>
      </c>
      <c r="X98" s="101">
        <f t="shared" si="52"/>
        <v>7711</v>
      </c>
      <c r="Y98" s="101">
        <f t="shared" si="52"/>
        <v>0</v>
      </c>
      <c r="Z98" s="101">
        <f t="shared" si="52"/>
        <v>7661</v>
      </c>
      <c r="AA98" s="101">
        <f t="shared" si="52"/>
        <v>7661</v>
      </c>
      <c r="AB98" s="101">
        <f t="shared" si="52"/>
        <v>7661</v>
      </c>
      <c r="AC98" s="101">
        <f t="shared" si="52"/>
        <v>0</v>
      </c>
      <c r="AD98" s="101">
        <f t="shared" si="52"/>
        <v>0</v>
      </c>
      <c r="AE98" s="63"/>
      <c r="AG98" s="112">
        <f t="shared" si="34"/>
        <v>0</v>
      </c>
      <c r="AH98" s="116">
        <f t="shared" si="50"/>
        <v>0</v>
      </c>
      <c r="AI98" s="368">
        <f t="shared" si="43"/>
        <v>0</v>
      </c>
      <c r="AJ98" s="368">
        <f t="shared" si="44"/>
        <v>0</v>
      </c>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5"/>
    </row>
    <row r="99" spans="1:86" s="66" customFormat="1" ht="32.25" customHeight="1" x14ac:dyDescent="0.25">
      <c r="A99" s="69" t="s">
        <v>194</v>
      </c>
      <c r="B99" s="161" t="s">
        <v>289</v>
      </c>
      <c r="C99" s="52"/>
      <c r="D99" s="52"/>
      <c r="E99" s="52">
        <v>1</v>
      </c>
      <c r="F99" s="52">
        <v>1</v>
      </c>
      <c r="G99" s="161"/>
      <c r="H99" s="67" t="s">
        <v>960</v>
      </c>
      <c r="I99" s="60">
        <v>3311</v>
      </c>
      <c r="J99" s="60">
        <v>3311</v>
      </c>
      <c r="K99" s="61"/>
      <c r="L99" s="61"/>
      <c r="M99" s="61"/>
      <c r="N99" s="61"/>
      <c r="O99" s="61"/>
      <c r="P99" s="61"/>
      <c r="Q99" s="61"/>
      <c r="R99" s="61"/>
      <c r="S99" s="61"/>
      <c r="T99" s="61"/>
      <c r="U99" s="61"/>
      <c r="V99" s="63">
        <f t="shared" si="40"/>
        <v>0</v>
      </c>
      <c r="W99" s="63">
        <f>Y99</f>
        <v>0</v>
      </c>
      <c r="X99" s="60">
        <v>3311</v>
      </c>
      <c r="Y99" s="63">
        <f>K99+Q99</f>
        <v>0</v>
      </c>
      <c r="Z99" s="63">
        <v>3305</v>
      </c>
      <c r="AA99" s="63">
        <f>AB99+AC99</f>
        <v>3305</v>
      </c>
      <c r="AB99" s="63">
        <v>3305</v>
      </c>
      <c r="AC99" s="63"/>
      <c r="AD99" s="63"/>
      <c r="AE99" s="63"/>
      <c r="AG99" s="112">
        <f t="shared" si="34"/>
        <v>0</v>
      </c>
      <c r="AH99" s="116">
        <f t="shared" si="50"/>
        <v>0</v>
      </c>
      <c r="AI99" s="368">
        <f t="shared" si="43"/>
        <v>0</v>
      </c>
      <c r="AJ99" s="368">
        <f t="shared" si="44"/>
        <v>0</v>
      </c>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c r="BN99" s="64"/>
      <c r="BO99" s="64"/>
      <c r="BP99" s="64"/>
      <c r="BQ99" s="64"/>
      <c r="BR99" s="64"/>
      <c r="BS99" s="64"/>
      <c r="BT99" s="64"/>
      <c r="BU99" s="64"/>
      <c r="BV99" s="64"/>
      <c r="BW99" s="64"/>
      <c r="BX99" s="64"/>
      <c r="BY99" s="64"/>
      <c r="BZ99" s="64"/>
      <c r="CA99" s="64"/>
      <c r="CB99" s="64"/>
      <c r="CC99" s="64"/>
      <c r="CD99" s="64"/>
      <c r="CE99" s="64"/>
      <c r="CF99" s="64"/>
      <c r="CG99" s="64"/>
      <c r="CH99" s="65"/>
    </row>
    <row r="100" spans="1:86" s="66" customFormat="1" ht="49.5" customHeight="1" x14ac:dyDescent="0.25">
      <c r="A100" s="69" t="s">
        <v>194</v>
      </c>
      <c r="B100" s="161" t="s">
        <v>290</v>
      </c>
      <c r="C100" s="52"/>
      <c r="D100" s="52"/>
      <c r="E100" s="52">
        <v>1</v>
      </c>
      <c r="F100" s="52">
        <v>1</v>
      </c>
      <c r="G100" s="161"/>
      <c r="H100" s="67" t="s">
        <v>961</v>
      </c>
      <c r="I100" s="60">
        <v>3600</v>
      </c>
      <c r="J100" s="60">
        <v>3600</v>
      </c>
      <c r="K100" s="61"/>
      <c r="L100" s="61"/>
      <c r="M100" s="61"/>
      <c r="N100" s="61"/>
      <c r="O100" s="61"/>
      <c r="P100" s="61"/>
      <c r="Q100" s="61"/>
      <c r="R100" s="61"/>
      <c r="S100" s="61"/>
      <c r="T100" s="61"/>
      <c r="U100" s="61"/>
      <c r="V100" s="63">
        <f t="shared" si="40"/>
        <v>0</v>
      </c>
      <c r="W100" s="63">
        <f>Y100</f>
        <v>0</v>
      </c>
      <c r="X100" s="60">
        <v>3600</v>
      </c>
      <c r="Y100" s="63">
        <f>K100+Q100</f>
        <v>0</v>
      </c>
      <c r="Z100" s="63">
        <v>3565</v>
      </c>
      <c r="AA100" s="63">
        <f>AB100+AC100</f>
        <v>3565</v>
      </c>
      <c r="AB100" s="63">
        <v>3565</v>
      </c>
      <c r="AC100" s="63"/>
      <c r="AD100" s="63"/>
      <c r="AE100" s="63"/>
      <c r="AG100" s="112">
        <f t="shared" si="34"/>
        <v>0</v>
      </c>
      <c r="AH100" s="116">
        <f t="shared" si="50"/>
        <v>0</v>
      </c>
      <c r="AI100" s="368">
        <f t="shared" si="43"/>
        <v>0</v>
      </c>
      <c r="AJ100" s="368">
        <f t="shared" si="44"/>
        <v>0</v>
      </c>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4"/>
      <c r="BR100" s="64"/>
      <c r="BS100" s="64"/>
      <c r="BT100" s="64"/>
      <c r="BU100" s="64"/>
      <c r="BV100" s="64"/>
      <c r="BW100" s="64"/>
      <c r="BX100" s="64"/>
      <c r="BY100" s="64"/>
      <c r="BZ100" s="64"/>
      <c r="CA100" s="64"/>
      <c r="CB100" s="64"/>
      <c r="CC100" s="64"/>
      <c r="CD100" s="64"/>
      <c r="CE100" s="64"/>
      <c r="CF100" s="64"/>
      <c r="CG100" s="64"/>
      <c r="CH100" s="65"/>
    </row>
    <row r="101" spans="1:86" s="66" customFormat="1" ht="30.75" customHeight="1" x14ac:dyDescent="0.25">
      <c r="A101" s="69" t="s">
        <v>194</v>
      </c>
      <c r="B101" s="161" t="s">
        <v>291</v>
      </c>
      <c r="C101" s="52"/>
      <c r="D101" s="52"/>
      <c r="E101" s="52">
        <v>1</v>
      </c>
      <c r="F101" s="52">
        <v>1</v>
      </c>
      <c r="G101" s="161"/>
      <c r="H101" s="67" t="s">
        <v>962</v>
      </c>
      <c r="I101" s="60">
        <v>800</v>
      </c>
      <c r="J101" s="60">
        <v>800</v>
      </c>
      <c r="K101" s="61"/>
      <c r="L101" s="61"/>
      <c r="M101" s="61"/>
      <c r="N101" s="61"/>
      <c r="O101" s="61"/>
      <c r="P101" s="61"/>
      <c r="Q101" s="61"/>
      <c r="R101" s="61"/>
      <c r="S101" s="61"/>
      <c r="T101" s="61"/>
      <c r="U101" s="61"/>
      <c r="V101" s="63">
        <f t="shared" si="40"/>
        <v>0</v>
      </c>
      <c r="W101" s="63">
        <f>Y101</f>
        <v>0</v>
      </c>
      <c r="X101" s="60">
        <v>800</v>
      </c>
      <c r="Y101" s="63">
        <f>K101+Q101</f>
        <v>0</v>
      </c>
      <c r="Z101" s="63">
        <v>791</v>
      </c>
      <c r="AA101" s="63">
        <f>AB101+AC101</f>
        <v>791</v>
      </c>
      <c r="AB101" s="63">
        <v>791</v>
      </c>
      <c r="AC101" s="63"/>
      <c r="AD101" s="63"/>
      <c r="AE101" s="63"/>
      <c r="AG101" s="112">
        <f t="shared" si="34"/>
        <v>0</v>
      </c>
      <c r="AH101" s="116">
        <f t="shared" si="50"/>
        <v>0</v>
      </c>
      <c r="AI101" s="368">
        <f t="shared" si="43"/>
        <v>0</v>
      </c>
      <c r="AJ101" s="368">
        <f t="shared" si="44"/>
        <v>0</v>
      </c>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c r="BN101" s="64"/>
      <c r="BO101" s="64"/>
      <c r="BP101" s="64"/>
      <c r="BQ101" s="64"/>
      <c r="BR101" s="64"/>
      <c r="BS101" s="64"/>
      <c r="BT101" s="64"/>
      <c r="BU101" s="64"/>
      <c r="BV101" s="64"/>
      <c r="BW101" s="64"/>
      <c r="BX101" s="64"/>
      <c r="BY101" s="64"/>
      <c r="BZ101" s="64"/>
      <c r="CA101" s="64"/>
      <c r="CB101" s="64"/>
      <c r="CC101" s="64"/>
      <c r="CD101" s="64"/>
      <c r="CE101" s="64"/>
      <c r="CF101" s="64"/>
      <c r="CG101" s="64"/>
      <c r="CH101" s="65"/>
    </row>
    <row r="102" spans="1:86" s="66" customFormat="1" ht="47.25" x14ac:dyDescent="0.25">
      <c r="A102" s="55" t="s">
        <v>78</v>
      </c>
      <c r="B102" s="56" t="s">
        <v>244</v>
      </c>
      <c r="C102" s="52"/>
      <c r="D102" s="52"/>
      <c r="E102" s="52"/>
      <c r="F102" s="52"/>
      <c r="G102" s="56"/>
      <c r="H102" s="52"/>
      <c r="I102" s="101">
        <f t="shared" ref="I102:U103" si="53">I103</f>
        <v>3602</v>
      </c>
      <c r="J102" s="101">
        <f t="shared" si="53"/>
        <v>3602</v>
      </c>
      <c r="K102" s="101">
        <f t="shared" si="53"/>
        <v>0</v>
      </c>
      <c r="L102" s="101">
        <f t="shared" si="53"/>
        <v>0</v>
      </c>
      <c r="M102" s="101">
        <f t="shared" si="53"/>
        <v>0</v>
      </c>
      <c r="N102" s="101">
        <f t="shared" si="53"/>
        <v>0</v>
      </c>
      <c r="O102" s="101">
        <f t="shared" si="53"/>
        <v>0</v>
      </c>
      <c r="P102" s="101">
        <f t="shared" si="53"/>
        <v>0</v>
      </c>
      <c r="Q102" s="101">
        <f t="shared" si="53"/>
        <v>0</v>
      </c>
      <c r="R102" s="101">
        <f t="shared" si="53"/>
        <v>0</v>
      </c>
      <c r="S102" s="101">
        <f t="shared" si="53"/>
        <v>0</v>
      </c>
      <c r="T102" s="101">
        <f t="shared" si="53"/>
        <v>0</v>
      </c>
      <c r="U102" s="101">
        <f t="shared" si="53"/>
        <v>0</v>
      </c>
      <c r="V102" s="63">
        <f t="shared" si="40"/>
        <v>0</v>
      </c>
      <c r="W102" s="101">
        <f t="shared" ref="W102:AC103" si="54">W103</f>
        <v>0</v>
      </c>
      <c r="X102" s="101">
        <f t="shared" si="54"/>
        <v>3602</v>
      </c>
      <c r="Y102" s="101">
        <f t="shared" si="54"/>
        <v>0</v>
      </c>
      <c r="Z102" s="101">
        <f t="shared" si="54"/>
        <v>1500</v>
      </c>
      <c r="AA102" s="101">
        <f t="shared" si="54"/>
        <v>1500</v>
      </c>
      <c r="AB102" s="101">
        <f t="shared" si="54"/>
        <v>0</v>
      </c>
      <c r="AC102" s="101">
        <f t="shared" si="54"/>
        <v>1500</v>
      </c>
      <c r="AD102" s="101">
        <f>AD104</f>
        <v>0</v>
      </c>
      <c r="AE102" s="63"/>
      <c r="AG102" s="112">
        <f t="shared" si="34"/>
        <v>0</v>
      </c>
      <c r="AH102" s="116">
        <f t="shared" si="50"/>
        <v>0</v>
      </c>
      <c r="AI102" s="368">
        <f t="shared" si="43"/>
        <v>0</v>
      </c>
      <c r="AJ102" s="368">
        <f t="shared" si="44"/>
        <v>0</v>
      </c>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4"/>
      <c r="BR102" s="64"/>
      <c r="BS102" s="64"/>
      <c r="BT102" s="64"/>
      <c r="BU102" s="64"/>
      <c r="BV102" s="64"/>
      <c r="BW102" s="64"/>
      <c r="BX102" s="64"/>
      <c r="BY102" s="64"/>
      <c r="BZ102" s="64"/>
      <c r="CA102" s="64"/>
      <c r="CB102" s="64"/>
      <c r="CC102" s="64"/>
      <c r="CD102" s="64"/>
      <c r="CE102" s="64"/>
      <c r="CF102" s="64"/>
      <c r="CG102" s="64"/>
      <c r="CH102" s="65"/>
    </row>
    <row r="103" spans="1:86" s="66" customFormat="1" ht="30.75" customHeight="1" x14ac:dyDescent="0.25">
      <c r="A103" s="55" t="s">
        <v>182</v>
      </c>
      <c r="B103" s="114" t="s">
        <v>189</v>
      </c>
      <c r="C103" s="52"/>
      <c r="D103" s="52"/>
      <c r="E103" s="52"/>
      <c r="F103" s="52"/>
      <c r="G103" s="56"/>
      <c r="H103" s="52"/>
      <c r="I103" s="101">
        <f t="shared" si="53"/>
        <v>3602</v>
      </c>
      <c r="J103" s="101">
        <f t="shared" si="53"/>
        <v>3602</v>
      </c>
      <c r="K103" s="101">
        <f t="shared" si="53"/>
        <v>0</v>
      </c>
      <c r="L103" s="101">
        <f t="shared" si="53"/>
        <v>0</v>
      </c>
      <c r="M103" s="101">
        <f t="shared" si="53"/>
        <v>0</v>
      </c>
      <c r="N103" s="101">
        <f t="shared" si="53"/>
        <v>0</v>
      </c>
      <c r="O103" s="101">
        <f t="shared" si="53"/>
        <v>0</v>
      </c>
      <c r="P103" s="101">
        <f t="shared" si="53"/>
        <v>0</v>
      </c>
      <c r="Q103" s="101">
        <f t="shared" si="53"/>
        <v>0</v>
      </c>
      <c r="R103" s="101">
        <f t="shared" si="53"/>
        <v>0</v>
      </c>
      <c r="S103" s="101">
        <f t="shared" si="53"/>
        <v>0</v>
      </c>
      <c r="T103" s="101">
        <f t="shared" si="53"/>
        <v>0</v>
      </c>
      <c r="U103" s="101">
        <f t="shared" si="53"/>
        <v>0</v>
      </c>
      <c r="V103" s="63">
        <f t="shared" si="40"/>
        <v>0</v>
      </c>
      <c r="W103" s="101">
        <f t="shared" si="54"/>
        <v>0</v>
      </c>
      <c r="X103" s="101">
        <f t="shared" si="54"/>
        <v>3602</v>
      </c>
      <c r="Y103" s="101">
        <f t="shared" si="54"/>
        <v>0</v>
      </c>
      <c r="Z103" s="101">
        <f t="shared" si="54"/>
        <v>1500</v>
      </c>
      <c r="AA103" s="101">
        <f t="shared" si="54"/>
        <v>1500</v>
      </c>
      <c r="AB103" s="101">
        <f t="shared" si="54"/>
        <v>0</v>
      </c>
      <c r="AC103" s="101">
        <f t="shared" si="54"/>
        <v>1500</v>
      </c>
      <c r="AD103" s="63"/>
      <c r="AE103" s="63"/>
      <c r="AG103" s="112">
        <f t="shared" si="34"/>
        <v>0</v>
      </c>
      <c r="AH103" s="116">
        <f t="shared" si="50"/>
        <v>0</v>
      </c>
      <c r="AI103" s="368">
        <f t="shared" si="43"/>
        <v>0</v>
      </c>
      <c r="AJ103" s="368">
        <f t="shared" si="44"/>
        <v>0</v>
      </c>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4"/>
      <c r="BS103" s="64"/>
      <c r="BT103" s="64"/>
      <c r="BU103" s="64"/>
      <c r="BV103" s="64"/>
      <c r="BW103" s="64"/>
      <c r="BX103" s="64"/>
      <c r="BY103" s="64"/>
      <c r="BZ103" s="64"/>
      <c r="CA103" s="64"/>
      <c r="CB103" s="64"/>
      <c r="CC103" s="64"/>
      <c r="CD103" s="64"/>
      <c r="CE103" s="64"/>
      <c r="CF103" s="64"/>
      <c r="CG103" s="64"/>
      <c r="CH103" s="65"/>
    </row>
    <row r="104" spans="1:86" s="66" customFormat="1" ht="60.75" customHeight="1" x14ac:dyDescent="0.25">
      <c r="A104" s="69" t="s">
        <v>194</v>
      </c>
      <c r="B104" s="76" t="s">
        <v>246</v>
      </c>
      <c r="C104" s="52"/>
      <c r="D104" s="52"/>
      <c r="E104" s="52">
        <v>1</v>
      </c>
      <c r="F104" s="52"/>
      <c r="G104" s="76"/>
      <c r="H104" s="370"/>
      <c r="I104" s="60">
        <v>3602</v>
      </c>
      <c r="J104" s="60">
        <v>3602</v>
      </c>
      <c r="K104" s="61"/>
      <c r="L104" s="61"/>
      <c r="M104" s="61"/>
      <c r="N104" s="61"/>
      <c r="O104" s="61"/>
      <c r="P104" s="61"/>
      <c r="Q104" s="61"/>
      <c r="R104" s="61"/>
      <c r="S104" s="61"/>
      <c r="T104" s="61"/>
      <c r="U104" s="61"/>
      <c r="V104" s="63">
        <f t="shared" si="40"/>
        <v>0</v>
      </c>
      <c r="W104" s="63">
        <f>Y104</f>
        <v>0</v>
      </c>
      <c r="X104" s="60">
        <v>3602</v>
      </c>
      <c r="Y104" s="63">
        <f>K104+Q104</f>
        <v>0</v>
      </c>
      <c r="Z104" s="63">
        <v>1500</v>
      </c>
      <c r="AA104" s="63">
        <f>AC104</f>
        <v>1500</v>
      </c>
      <c r="AB104" s="63"/>
      <c r="AC104" s="63">
        <v>1500</v>
      </c>
      <c r="AD104" s="63"/>
      <c r="AE104" s="63"/>
      <c r="AG104" s="112">
        <f t="shared" si="34"/>
        <v>0</v>
      </c>
      <c r="AH104" s="116">
        <f t="shared" si="50"/>
        <v>0</v>
      </c>
      <c r="AI104" s="368">
        <f t="shared" si="43"/>
        <v>0</v>
      </c>
      <c r="AJ104" s="368">
        <f t="shared" si="44"/>
        <v>0</v>
      </c>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c r="BN104" s="64"/>
      <c r="BO104" s="64"/>
      <c r="BP104" s="64"/>
      <c r="BQ104" s="64"/>
      <c r="BR104" s="64"/>
      <c r="BS104" s="64"/>
      <c r="BT104" s="64"/>
      <c r="BU104" s="64"/>
      <c r="BV104" s="64"/>
      <c r="BW104" s="64"/>
      <c r="BX104" s="64"/>
      <c r="BY104" s="64"/>
      <c r="BZ104" s="64"/>
      <c r="CA104" s="64"/>
      <c r="CB104" s="64"/>
      <c r="CC104" s="64"/>
      <c r="CD104" s="64"/>
      <c r="CE104" s="64"/>
      <c r="CF104" s="64"/>
      <c r="CG104" s="64"/>
      <c r="CH104" s="65"/>
    </row>
    <row r="105" spans="1:86" s="66" customFormat="1" ht="48" customHeight="1" x14ac:dyDescent="0.25">
      <c r="A105" s="55" t="s">
        <v>86</v>
      </c>
      <c r="B105" s="56" t="s">
        <v>292</v>
      </c>
      <c r="C105" s="52"/>
      <c r="D105" s="52"/>
      <c r="E105" s="52"/>
      <c r="F105" s="52"/>
      <c r="G105" s="56"/>
      <c r="H105" s="52"/>
      <c r="I105" s="101">
        <f t="shared" ref="I105:AE105" si="55">I107</f>
        <v>19000</v>
      </c>
      <c r="J105" s="101">
        <f t="shared" si="55"/>
        <v>19000</v>
      </c>
      <c r="K105" s="101">
        <f t="shared" si="55"/>
        <v>13300</v>
      </c>
      <c r="L105" s="101">
        <f t="shared" si="55"/>
        <v>0</v>
      </c>
      <c r="M105" s="101">
        <f t="shared" si="55"/>
        <v>0</v>
      </c>
      <c r="N105" s="101">
        <f t="shared" si="55"/>
        <v>0</v>
      </c>
      <c r="O105" s="101">
        <f t="shared" si="55"/>
        <v>0</v>
      </c>
      <c r="P105" s="101">
        <f t="shared" si="55"/>
        <v>4700</v>
      </c>
      <c r="Q105" s="101">
        <f t="shared" si="55"/>
        <v>4700</v>
      </c>
      <c r="R105" s="101">
        <f t="shared" si="55"/>
        <v>4453</v>
      </c>
      <c r="S105" s="101">
        <f t="shared" si="55"/>
        <v>4453</v>
      </c>
      <c r="T105" s="101">
        <f t="shared" si="55"/>
        <v>4700</v>
      </c>
      <c r="U105" s="101">
        <f t="shared" si="55"/>
        <v>4700</v>
      </c>
      <c r="V105" s="101">
        <f t="shared" si="55"/>
        <v>0</v>
      </c>
      <c r="W105" s="101">
        <f t="shared" si="55"/>
        <v>0</v>
      </c>
      <c r="X105" s="101">
        <f t="shared" si="55"/>
        <v>19000</v>
      </c>
      <c r="Y105" s="101">
        <f t="shared" si="55"/>
        <v>18000</v>
      </c>
      <c r="Z105" s="101">
        <f t="shared" si="55"/>
        <v>632</v>
      </c>
      <c r="AA105" s="101">
        <f t="shared" si="55"/>
        <v>632</v>
      </c>
      <c r="AB105" s="101">
        <f t="shared" si="55"/>
        <v>632</v>
      </c>
      <c r="AC105" s="101">
        <f t="shared" si="55"/>
        <v>0</v>
      </c>
      <c r="AD105" s="60">
        <f t="shared" si="55"/>
        <v>0</v>
      </c>
      <c r="AE105" s="60">
        <f t="shared" si="55"/>
        <v>0</v>
      </c>
      <c r="AG105" s="112">
        <f t="shared" si="34"/>
        <v>0</v>
      </c>
      <c r="AH105" s="116">
        <f t="shared" si="50"/>
        <v>0</v>
      </c>
      <c r="AI105" s="368">
        <f t="shared" si="43"/>
        <v>0</v>
      </c>
      <c r="AJ105" s="368">
        <f t="shared" si="44"/>
        <v>0</v>
      </c>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5"/>
    </row>
    <row r="106" spans="1:86" s="66" customFormat="1" ht="39" customHeight="1" x14ac:dyDescent="0.25">
      <c r="A106" s="55" t="s">
        <v>182</v>
      </c>
      <c r="B106" s="56" t="s">
        <v>183</v>
      </c>
      <c r="C106" s="52"/>
      <c r="D106" s="52"/>
      <c r="E106" s="52"/>
      <c r="F106" s="52"/>
      <c r="G106" s="56"/>
      <c r="H106" s="52"/>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G106" s="112">
        <f t="shared" si="34"/>
        <v>0</v>
      </c>
      <c r="AH106" s="116">
        <f t="shared" si="50"/>
        <v>0</v>
      </c>
      <c r="AI106" s="368">
        <f t="shared" si="43"/>
        <v>0</v>
      </c>
      <c r="AJ106" s="368">
        <f t="shared" si="44"/>
        <v>0</v>
      </c>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5"/>
    </row>
    <row r="107" spans="1:86" s="66" customFormat="1" ht="54.75" customHeight="1" x14ac:dyDescent="0.25">
      <c r="A107" s="69" t="s">
        <v>194</v>
      </c>
      <c r="B107" s="76" t="s">
        <v>293</v>
      </c>
      <c r="C107" s="52"/>
      <c r="D107" s="52">
        <v>1</v>
      </c>
      <c r="E107" s="52"/>
      <c r="F107" s="52"/>
      <c r="G107" s="76"/>
      <c r="H107" s="52" t="s">
        <v>294</v>
      </c>
      <c r="I107" s="123">
        <v>19000</v>
      </c>
      <c r="J107" s="123">
        <v>19000</v>
      </c>
      <c r="K107" s="77">
        <v>13300</v>
      </c>
      <c r="L107" s="61"/>
      <c r="M107" s="61"/>
      <c r="N107" s="61"/>
      <c r="O107" s="61"/>
      <c r="P107" s="124">
        <v>4700</v>
      </c>
      <c r="Q107" s="124">
        <v>4700</v>
      </c>
      <c r="R107" s="77">
        <v>4453</v>
      </c>
      <c r="S107" s="77">
        <v>4453</v>
      </c>
      <c r="T107" s="124">
        <v>4700</v>
      </c>
      <c r="U107" s="124">
        <v>4700</v>
      </c>
      <c r="V107" s="63"/>
      <c r="W107" s="63"/>
      <c r="X107" s="60">
        <v>19000</v>
      </c>
      <c r="Y107" s="63">
        <f>K107+Q107</f>
        <v>18000</v>
      </c>
      <c r="Z107" s="63">
        <v>632</v>
      </c>
      <c r="AA107" s="63">
        <f>AB107</f>
        <v>632</v>
      </c>
      <c r="AB107" s="63">
        <v>632</v>
      </c>
      <c r="AC107" s="63"/>
      <c r="AD107" s="63"/>
      <c r="AE107" s="63"/>
      <c r="AG107" s="112">
        <f t="shared" si="34"/>
        <v>0</v>
      </c>
      <c r="AH107" s="116">
        <f t="shared" si="50"/>
        <v>0</v>
      </c>
      <c r="AI107" s="368">
        <f t="shared" si="43"/>
        <v>0</v>
      </c>
      <c r="AJ107" s="368">
        <f t="shared" si="44"/>
        <v>0</v>
      </c>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5"/>
    </row>
    <row r="108" spans="1:86" s="66" customFormat="1" ht="49.5" customHeight="1" x14ac:dyDescent="0.25">
      <c r="A108" s="55" t="s">
        <v>295</v>
      </c>
      <c r="B108" s="56" t="s">
        <v>296</v>
      </c>
      <c r="C108" s="52"/>
      <c r="D108" s="52"/>
      <c r="E108" s="52"/>
      <c r="F108" s="52"/>
      <c r="G108" s="56"/>
      <c r="H108" s="52"/>
      <c r="I108" s="125">
        <f t="shared" ref="I108:Y108" si="56">I109+I115+I120+I154+I118+I162</f>
        <v>333230</v>
      </c>
      <c r="J108" s="125">
        <f t="shared" si="56"/>
        <v>320872.95</v>
      </c>
      <c r="K108" s="125">
        <f t="shared" si="56"/>
        <v>7177</v>
      </c>
      <c r="L108" s="125">
        <f t="shared" si="56"/>
        <v>7177</v>
      </c>
      <c r="M108" s="125">
        <f t="shared" si="56"/>
        <v>0</v>
      </c>
      <c r="N108" s="125">
        <f t="shared" si="56"/>
        <v>0</v>
      </c>
      <c r="O108" s="125">
        <f t="shared" si="56"/>
        <v>0</v>
      </c>
      <c r="P108" s="125">
        <f t="shared" si="56"/>
        <v>104670</v>
      </c>
      <c r="Q108" s="125">
        <f t="shared" si="56"/>
        <v>104670</v>
      </c>
      <c r="R108" s="125">
        <f t="shared" si="56"/>
        <v>69743.959000000003</v>
      </c>
      <c r="S108" s="125">
        <f t="shared" si="56"/>
        <v>69743.959000000003</v>
      </c>
      <c r="T108" s="125">
        <f t="shared" si="56"/>
        <v>104670</v>
      </c>
      <c r="U108" s="125">
        <f t="shared" si="56"/>
        <v>104670</v>
      </c>
      <c r="V108" s="125">
        <f t="shared" si="56"/>
        <v>104670</v>
      </c>
      <c r="W108" s="125">
        <f t="shared" si="56"/>
        <v>104670</v>
      </c>
      <c r="X108" s="125">
        <f t="shared" si="56"/>
        <v>316972.95</v>
      </c>
      <c r="Y108" s="125">
        <f t="shared" si="56"/>
        <v>104670</v>
      </c>
      <c r="Z108" s="125">
        <f>Z109+Z115+Z120+Z154+Z118+Z162</f>
        <v>127251.6</v>
      </c>
      <c r="AA108" s="125">
        <f>AA109+AA115+AA120+AA154+AA118+AA162</f>
        <v>120034.075</v>
      </c>
      <c r="AB108" s="125">
        <f>AB109+AB115+AB120+AB154+AB118+AB162</f>
        <v>110034.075</v>
      </c>
      <c r="AC108" s="125">
        <f>AC109+AC115+AC120+AC154+AC118+AC162</f>
        <v>10000</v>
      </c>
      <c r="AD108" s="54"/>
      <c r="AE108" s="54"/>
      <c r="AF108" s="125">
        <v>120034.075</v>
      </c>
      <c r="AG108" s="328">
        <f>AF108-Z108</f>
        <v>-7217.5250000000087</v>
      </c>
      <c r="AH108" s="116">
        <f t="shared" si="50"/>
        <v>0</v>
      </c>
      <c r="AI108" s="368">
        <f t="shared" si="43"/>
        <v>0</v>
      </c>
      <c r="AJ108" s="368">
        <f t="shared" si="44"/>
        <v>0</v>
      </c>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5"/>
    </row>
    <row r="109" spans="1:86" s="66" customFormat="1" ht="34.5" customHeight="1" x14ac:dyDescent="0.25">
      <c r="A109" s="55" t="s">
        <v>25</v>
      </c>
      <c r="B109" s="56" t="s">
        <v>205</v>
      </c>
      <c r="C109" s="52"/>
      <c r="D109" s="52"/>
      <c r="E109" s="52"/>
      <c r="F109" s="52"/>
      <c r="G109" s="56"/>
      <c r="H109" s="52"/>
      <c r="I109" s="125">
        <f t="shared" ref="I109:AC109" si="57">I110+I114</f>
        <v>14802</v>
      </c>
      <c r="J109" s="125">
        <f t="shared" si="57"/>
        <v>14062</v>
      </c>
      <c r="K109" s="125">
        <f t="shared" si="57"/>
        <v>7177</v>
      </c>
      <c r="L109" s="125">
        <f t="shared" si="57"/>
        <v>7177</v>
      </c>
      <c r="M109" s="125">
        <f t="shared" si="57"/>
        <v>0</v>
      </c>
      <c r="N109" s="125">
        <f t="shared" si="57"/>
        <v>0</v>
      </c>
      <c r="O109" s="125">
        <f t="shared" si="57"/>
        <v>0</v>
      </c>
      <c r="P109" s="125">
        <f t="shared" si="57"/>
        <v>3500</v>
      </c>
      <c r="Q109" s="125">
        <f t="shared" si="57"/>
        <v>3500</v>
      </c>
      <c r="R109" s="125">
        <f t="shared" si="57"/>
        <v>1286.73</v>
      </c>
      <c r="S109" s="125">
        <f t="shared" si="57"/>
        <v>1286.73</v>
      </c>
      <c r="T109" s="125">
        <f t="shared" si="57"/>
        <v>3500</v>
      </c>
      <c r="U109" s="125">
        <f t="shared" si="57"/>
        <v>3500</v>
      </c>
      <c r="V109" s="125">
        <f t="shared" si="57"/>
        <v>3500</v>
      </c>
      <c r="W109" s="125">
        <f t="shared" si="57"/>
        <v>3500</v>
      </c>
      <c r="X109" s="125">
        <f t="shared" si="57"/>
        <v>14062</v>
      </c>
      <c r="Y109" s="125">
        <f t="shared" si="57"/>
        <v>3500</v>
      </c>
      <c r="Z109" s="125">
        <f t="shared" si="57"/>
        <v>3385</v>
      </c>
      <c r="AA109" s="125">
        <f t="shared" si="57"/>
        <v>3385</v>
      </c>
      <c r="AB109" s="125">
        <f t="shared" si="57"/>
        <v>3385</v>
      </c>
      <c r="AC109" s="125">
        <f t="shared" si="57"/>
        <v>0</v>
      </c>
      <c r="AD109" s="63"/>
      <c r="AE109" s="63"/>
      <c r="AG109" s="102"/>
      <c r="AH109" s="116">
        <f t="shared" si="50"/>
        <v>0</v>
      </c>
      <c r="AI109" s="368">
        <f t="shared" si="43"/>
        <v>0</v>
      </c>
      <c r="AJ109" s="368">
        <f t="shared" si="44"/>
        <v>0</v>
      </c>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5"/>
    </row>
    <row r="110" spans="1:86" s="66" customFormat="1" ht="22.5" customHeight="1" x14ac:dyDescent="0.25">
      <c r="A110" s="55" t="s">
        <v>182</v>
      </c>
      <c r="B110" s="56" t="s">
        <v>206</v>
      </c>
      <c r="C110" s="52"/>
      <c r="D110" s="52"/>
      <c r="E110" s="52"/>
      <c r="F110" s="52"/>
      <c r="G110" s="56"/>
      <c r="H110" s="52"/>
      <c r="I110" s="125">
        <f t="shared" ref="I110:AD110" si="58">SUM(I112:I113)</f>
        <v>7247</v>
      </c>
      <c r="J110" s="125">
        <f t="shared" si="58"/>
        <v>6885</v>
      </c>
      <c r="K110" s="125">
        <f t="shared" si="58"/>
        <v>0</v>
      </c>
      <c r="L110" s="125">
        <f t="shared" si="58"/>
        <v>0</v>
      </c>
      <c r="M110" s="125">
        <f t="shared" si="58"/>
        <v>0</v>
      </c>
      <c r="N110" s="125">
        <f t="shared" si="58"/>
        <v>0</v>
      </c>
      <c r="O110" s="125">
        <f t="shared" si="58"/>
        <v>0</v>
      </c>
      <c r="P110" s="125">
        <f t="shared" si="58"/>
        <v>3500</v>
      </c>
      <c r="Q110" s="125">
        <f t="shared" si="58"/>
        <v>3500</v>
      </c>
      <c r="R110" s="125">
        <f t="shared" si="58"/>
        <v>1286.73</v>
      </c>
      <c r="S110" s="125">
        <f t="shared" si="58"/>
        <v>1286.73</v>
      </c>
      <c r="T110" s="125">
        <f t="shared" si="58"/>
        <v>3500</v>
      </c>
      <c r="U110" s="125">
        <f t="shared" si="58"/>
        <v>3500</v>
      </c>
      <c r="V110" s="125">
        <f t="shared" si="58"/>
        <v>3500</v>
      </c>
      <c r="W110" s="125">
        <f t="shared" si="58"/>
        <v>3500</v>
      </c>
      <c r="X110" s="125">
        <f t="shared" si="58"/>
        <v>6885</v>
      </c>
      <c r="Y110" s="125">
        <f t="shared" si="58"/>
        <v>3500</v>
      </c>
      <c r="Z110" s="125">
        <f t="shared" si="58"/>
        <v>3385</v>
      </c>
      <c r="AA110" s="125">
        <f t="shared" si="58"/>
        <v>3385</v>
      </c>
      <c r="AB110" s="125">
        <f t="shared" si="58"/>
        <v>3385</v>
      </c>
      <c r="AC110" s="125">
        <f t="shared" si="58"/>
        <v>0</v>
      </c>
      <c r="AD110" s="125">
        <f t="shared" si="58"/>
        <v>0</v>
      </c>
      <c r="AE110" s="63"/>
      <c r="AG110" s="102"/>
      <c r="AH110" s="116">
        <f t="shared" si="50"/>
        <v>0</v>
      </c>
      <c r="AI110" s="368">
        <f t="shared" si="43"/>
        <v>0</v>
      </c>
      <c r="AJ110" s="368">
        <f t="shared" si="44"/>
        <v>0</v>
      </c>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5"/>
    </row>
    <row r="111" spans="1:86" s="66" customFormat="1" ht="25.5" customHeight="1" x14ac:dyDescent="0.25">
      <c r="A111" s="55" t="s">
        <v>207</v>
      </c>
      <c r="B111" s="56" t="s">
        <v>297</v>
      </c>
      <c r="C111" s="52"/>
      <c r="D111" s="52"/>
      <c r="E111" s="52"/>
      <c r="F111" s="52"/>
      <c r="G111" s="56"/>
      <c r="H111" s="52"/>
      <c r="I111" s="125"/>
      <c r="J111" s="125"/>
      <c r="K111" s="125"/>
      <c r="L111" s="125"/>
      <c r="M111" s="125"/>
      <c r="N111" s="125"/>
      <c r="O111" s="125"/>
      <c r="P111" s="125"/>
      <c r="Q111" s="125"/>
      <c r="R111" s="125"/>
      <c r="S111" s="125"/>
      <c r="T111" s="125"/>
      <c r="U111" s="125"/>
      <c r="V111" s="63">
        <f t="shared" ref="V111:V153" si="59">W111</f>
        <v>0</v>
      </c>
      <c r="W111" s="63"/>
      <c r="X111" s="125"/>
      <c r="Y111" s="63"/>
      <c r="Z111" s="63"/>
      <c r="AA111" s="63"/>
      <c r="AB111" s="63"/>
      <c r="AC111" s="63"/>
      <c r="AD111" s="63"/>
      <c r="AE111" s="63"/>
      <c r="AG111" s="102"/>
      <c r="AH111" s="116">
        <f t="shared" si="50"/>
        <v>0</v>
      </c>
      <c r="AI111" s="368">
        <f t="shared" si="43"/>
        <v>0</v>
      </c>
      <c r="AJ111" s="368">
        <f t="shared" si="44"/>
        <v>0</v>
      </c>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c r="BN111" s="64"/>
      <c r="BO111" s="64"/>
      <c r="BP111" s="64"/>
      <c r="BQ111" s="64"/>
      <c r="BR111" s="64"/>
      <c r="BS111" s="64"/>
      <c r="BT111" s="64"/>
      <c r="BU111" s="64"/>
      <c r="BV111" s="64"/>
      <c r="BW111" s="64"/>
      <c r="BX111" s="64"/>
      <c r="BY111" s="64"/>
      <c r="BZ111" s="64"/>
      <c r="CA111" s="64"/>
      <c r="CB111" s="64"/>
      <c r="CC111" s="64"/>
      <c r="CD111" s="64"/>
      <c r="CE111" s="64"/>
      <c r="CF111" s="64"/>
      <c r="CG111" s="64"/>
      <c r="CH111" s="65"/>
    </row>
    <row r="112" spans="1:86" s="66" customFormat="1" ht="49.5" customHeight="1" x14ac:dyDescent="0.25">
      <c r="A112" s="126">
        <v>1</v>
      </c>
      <c r="B112" s="70" t="s">
        <v>298</v>
      </c>
      <c r="C112" s="52"/>
      <c r="D112" s="52" t="s">
        <v>194</v>
      </c>
      <c r="E112" s="52"/>
      <c r="F112" s="52"/>
      <c r="G112" s="70"/>
      <c r="H112" s="127" t="s">
        <v>299</v>
      </c>
      <c r="I112" s="77">
        <v>2900</v>
      </c>
      <c r="J112" s="77">
        <v>2755</v>
      </c>
      <c r="K112" s="61"/>
      <c r="L112" s="61"/>
      <c r="M112" s="61"/>
      <c r="N112" s="61"/>
      <c r="O112" s="61"/>
      <c r="P112" s="124">
        <v>1000</v>
      </c>
      <c r="Q112" s="124">
        <v>1000</v>
      </c>
      <c r="R112" s="124"/>
      <c r="S112" s="124"/>
      <c r="T112" s="124">
        <v>1000</v>
      </c>
      <c r="U112" s="124">
        <v>1000</v>
      </c>
      <c r="V112" s="63">
        <f t="shared" si="59"/>
        <v>1000</v>
      </c>
      <c r="W112" s="63">
        <f>Y112</f>
        <v>1000</v>
      </c>
      <c r="X112" s="77">
        <v>2755</v>
      </c>
      <c r="Y112" s="63">
        <f>K112+Q112</f>
        <v>1000</v>
      </c>
      <c r="Z112" s="63">
        <f>X112-Y112</f>
        <v>1755</v>
      </c>
      <c r="AA112" s="63">
        <f>AB112</f>
        <v>1755</v>
      </c>
      <c r="AB112" s="63">
        <v>1755</v>
      </c>
      <c r="AC112" s="63"/>
      <c r="AD112" s="63"/>
      <c r="AE112" s="63"/>
      <c r="AG112" s="102"/>
      <c r="AH112" s="116">
        <f t="shared" si="50"/>
        <v>0</v>
      </c>
      <c r="AI112" s="368">
        <f t="shared" si="43"/>
        <v>0</v>
      </c>
      <c r="AJ112" s="368">
        <f t="shared" si="44"/>
        <v>0</v>
      </c>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c r="BX112" s="64"/>
      <c r="BY112" s="64"/>
      <c r="BZ112" s="64"/>
      <c r="CA112" s="64"/>
      <c r="CB112" s="64"/>
      <c r="CC112" s="64"/>
      <c r="CD112" s="64"/>
      <c r="CE112" s="64"/>
      <c r="CF112" s="64"/>
      <c r="CG112" s="64"/>
      <c r="CH112" s="65"/>
    </row>
    <row r="113" spans="1:86" s="66" customFormat="1" ht="31.5" x14ac:dyDescent="0.25">
      <c r="A113" s="126">
        <v>2</v>
      </c>
      <c r="B113" s="70" t="s">
        <v>300</v>
      </c>
      <c r="C113" s="52"/>
      <c r="D113" s="52" t="s">
        <v>194</v>
      </c>
      <c r="E113" s="52"/>
      <c r="F113" s="52"/>
      <c r="G113" s="70"/>
      <c r="H113" s="127" t="s">
        <v>301</v>
      </c>
      <c r="I113" s="77">
        <v>4347</v>
      </c>
      <c r="J113" s="77">
        <v>4130</v>
      </c>
      <c r="K113" s="61"/>
      <c r="L113" s="61"/>
      <c r="M113" s="61"/>
      <c r="N113" s="61"/>
      <c r="O113" s="61"/>
      <c r="P113" s="124">
        <v>2500</v>
      </c>
      <c r="Q113" s="124">
        <v>2500</v>
      </c>
      <c r="R113" s="128">
        <v>1286.73</v>
      </c>
      <c r="S113" s="128">
        <v>1286.73</v>
      </c>
      <c r="T113" s="124">
        <v>2500</v>
      </c>
      <c r="U113" s="124">
        <v>2500</v>
      </c>
      <c r="V113" s="63">
        <f t="shared" si="59"/>
        <v>2500</v>
      </c>
      <c r="W113" s="63">
        <f>Y113</f>
        <v>2500</v>
      </c>
      <c r="X113" s="77">
        <v>4130</v>
      </c>
      <c r="Y113" s="63">
        <f>K113+Q113</f>
        <v>2500</v>
      </c>
      <c r="Z113" s="63">
        <f>X113-Y113</f>
        <v>1630</v>
      </c>
      <c r="AA113" s="63">
        <f>AB113</f>
        <v>1630</v>
      </c>
      <c r="AB113" s="63">
        <v>1630</v>
      </c>
      <c r="AC113" s="63"/>
      <c r="AD113" s="63"/>
      <c r="AE113" s="63"/>
      <c r="AG113" s="102"/>
      <c r="AH113" s="116">
        <f t="shared" si="50"/>
        <v>0</v>
      </c>
      <c r="AI113" s="368">
        <f t="shared" si="43"/>
        <v>0</v>
      </c>
      <c r="AJ113" s="368">
        <f t="shared" si="44"/>
        <v>0</v>
      </c>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c r="BX113" s="64"/>
      <c r="BY113" s="64"/>
      <c r="BZ113" s="64"/>
      <c r="CA113" s="64"/>
      <c r="CB113" s="64"/>
      <c r="CC113" s="64"/>
      <c r="CD113" s="64"/>
      <c r="CE113" s="64"/>
      <c r="CF113" s="64"/>
      <c r="CG113" s="64"/>
      <c r="CH113" s="65"/>
    </row>
    <row r="114" spans="1:86" s="66" customFormat="1" ht="22.5" customHeight="1" x14ac:dyDescent="0.25">
      <c r="A114" s="55" t="s">
        <v>210</v>
      </c>
      <c r="B114" s="56" t="s">
        <v>211</v>
      </c>
      <c r="C114" s="52"/>
      <c r="D114" s="52"/>
      <c r="E114" s="52"/>
      <c r="F114" s="52"/>
      <c r="G114" s="56"/>
      <c r="H114" s="93"/>
      <c r="I114" s="61">
        <v>7555</v>
      </c>
      <c r="J114" s="95">
        <v>7177</v>
      </c>
      <c r="K114" s="95">
        <v>7177</v>
      </c>
      <c r="L114" s="95">
        <v>7177</v>
      </c>
      <c r="M114" s="129"/>
      <c r="N114" s="129"/>
      <c r="O114" s="130">
        <f>P114+U114</f>
        <v>0</v>
      </c>
      <c r="P114" s="129"/>
      <c r="Q114" s="129"/>
      <c r="R114" s="129"/>
      <c r="S114" s="129"/>
      <c r="T114" s="129"/>
      <c r="U114" s="129"/>
      <c r="V114" s="63">
        <f t="shared" si="59"/>
        <v>0</v>
      </c>
      <c r="W114" s="131"/>
      <c r="X114" s="132">
        <v>7177</v>
      </c>
      <c r="Y114" s="133"/>
      <c r="Z114" s="113"/>
      <c r="AA114" s="113"/>
      <c r="AB114" s="113"/>
      <c r="AC114" s="113"/>
      <c r="AD114" s="134"/>
      <c r="AE114" s="101"/>
      <c r="AF114" s="101"/>
      <c r="AG114" s="102"/>
      <c r="AH114" s="116">
        <f t="shared" si="50"/>
        <v>0</v>
      </c>
      <c r="AI114" s="368">
        <f t="shared" si="43"/>
        <v>0</v>
      </c>
      <c r="AJ114" s="368">
        <f t="shared" si="44"/>
        <v>0</v>
      </c>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5"/>
    </row>
    <row r="115" spans="1:86" s="66" customFormat="1" ht="31.5" x14ac:dyDescent="0.25">
      <c r="A115" s="55" t="s">
        <v>35</v>
      </c>
      <c r="B115" s="56" t="s">
        <v>251</v>
      </c>
      <c r="C115" s="52"/>
      <c r="D115" s="52"/>
      <c r="E115" s="52"/>
      <c r="F115" s="52"/>
      <c r="G115" s="56"/>
      <c r="H115" s="52"/>
      <c r="I115" s="101">
        <f t="shared" ref="I115:U115" si="60">I117</f>
        <v>8822</v>
      </c>
      <c r="J115" s="101">
        <f t="shared" si="60"/>
        <v>8381</v>
      </c>
      <c r="K115" s="101">
        <f t="shared" si="60"/>
        <v>0</v>
      </c>
      <c r="L115" s="101">
        <f t="shared" si="60"/>
        <v>0</v>
      </c>
      <c r="M115" s="101">
        <f t="shared" si="60"/>
        <v>0</v>
      </c>
      <c r="N115" s="101">
        <f t="shared" si="60"/>
        <v>0</v>
      </c>
      <c r="O115" s="101">
        <f t="shared" si="60"/>
        <v>0</v>
      </c>
      <c r="P115" s="101">
        <f t="shared" si="60"/>
        <v>0</v>
      </c>
      <c r="Q115" s="101">
        <f t="shared" si="60"/>
        <v>0</v>
      </c>
      <c r="R115" s="101">
        <f t="shared" si="60"/>
        <v>0</v>
      </c>
      <c r="S115" s="101">
        <f t="shared" si="60"/>
        <v>0</v>
      </c>
      <c r="T115" s="101">
        <f t="shared" si="60"/>
        <v>0</v>
      </c>
      <c r="U115" s="101">
        <f t="shared" si="60"/>
        <v>0</v>
      </c>
      <c r="V115" s="63">
        <f t="shared" si="59"/>
        <v>0</v>
      </c>
      <c r="W115" s="101">
        <f t="shared" ref="W115:AC115" si="61">W117</f>
        <v>0</v>
      </c>
      <c r="X115" s="101">
        <f t="shared" si="61"/>
        <v>8381</v>
      </c>
      <c r="Y115" s="101">
        <f t="shared" si="61"/>
        <v>0</v>
      </c>
      <c r="Z115" s="101">
        <f t="shared" si="61"/>
        <v>3000</v>
      </c>
      <c r="AA115" s="101">
        <f t="shared" si="61"/>
        <v>3000</v>
      </c>
      <c r="AB115" s="101">
        <f t="shared" si="61"/>
        <v>3000</v>
      </c>
      <c r="AC115" s="101">
        <f t="shared" si="61"/>
        <v>0</v>
      </c>
      <c r="AD115" s="63"/>
      <c r="AE115" s="63"/>
      <c r="AG115" s="102"/>
      <c r="AH115" s="116">
        <f t="shared" si="50"/>
        <v>0</v>
      </c>
      <c r="AI115" s="368">
        <f t="shared" si="43"/>
        <v>0</v>
      </c>
      <c r="AJ115" s="368">
        <f t="shared" si="44"/>
        <v>0</v>
      </c>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5"/>
    </row>
    <row r="116" spans="1:86" s="66" customFormat="1" ht="27.75" customHeight="1" x14ac:dyDescent="0.25">
      <c r="A116" s="55" t="s">
        <v>182</v>
      </c>
      <c r="B116" s="56" t="s">
        <v>189</v>
      </c>
      <c r="C116" s="52"/>
      <c r="D116" s="52"/>
      <c r="E116" s="52"/>
      <c r="F116" s="52"/>
      <c r="G116" s="56"/>
      <c r="H116" s="52"/>
      <c r="I116" s="101"/>
      <c r="J116" s="101"/>
      <c r="K116" s="101"/>
      <c r="L116" s="101"/>
      <c r="M116" s="101"/>
      <c r="N116" s="101"/>
      <c r="O116" s="101"/>
      <c r="P116" s="101"/>
      <c r="Q116" s="101"/>
      <c r="R116" s="101"/>
      <c r="S116" s="101"/>
      <c r="T116" s="101"/>
      <c r="U116" s="101"/>
      <c r="V116" s="63">
        <f t="shared" si="59"/>
        <v>0</v>
      </c>
      <c r="W116" s="63"/>
      <c r="X116" s="101"/>
      <c r="Y116" s="63"/>
      <c r="Z116" s="63"/>
      <c r="AA116" s="63"/>
      <c r="AB116" s="63"/>
      <c r="AC116" s="63"/>
      <c r="AD116" s="63"/>
      <c r="AE116" s="63"/>
      <c r="AG116" s="102"/>
      <c r="AH116" s="116">
        <f t="shared" si="50"/>
        <v>0</v>
      </c>
      <c r="AI116" s="368">
        <f t="shared" si="43"/>
        <v>0</v>
      </c>
      <c r="AJ116" s="368">
        <f t="shared" si="44"/>
        <v>0</v>
      </c>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5"/>
    </row>
    <row r="117" spans="1:86" s="66" customFormat="1" ht="58.5" customHeight="1" x14ac:dyDescent="0.25">
      <c r="A117" s="135">
        <v>1</v>
      </c>
      <c r="B117" s="58" t="s">
        <v>302</v>
      </c>
      <c r="C117" s="52"/>
      <c r="D117" s="52"/>
      <c r="E117" s="52">
        <v>1</v>
      </c>
      <c r="F117" s="52">
        <v>1</v>
      </c>
      <c r="G117" s="58"/>
      <c r="H117" s="127" t="s">
        <v>303</v>
      </c>
      <c r="I117" s="60">
        <v>8822</v>
      </c>
      <c r="J117" s="60">
        <v>8381</v>
      </c>
      <c r="K117" s="61"/>
      <c r="L117" s="61"/>
      <c r="M117" s="61"/>
      <c r="N117" s="61"/>
      <c r="O117" s="61"/>
      <c r="P117" s="136"/>
      <c r="Q117" s="136"/>
      <c r="R117" s="136"/>
      <c r="S117" s="136"/>
      <c r="T117" s="136"/>
      <c r="U117" s="136"/>
      <c r="V117" s="63">
        <f t="shared" si="59"/>
        <v>0</v>
      </c>
      <c r="W117" s="63">
        <f>Y117</f>
        <v>0</v>
      </c>
      <c r="X117" s="60">
        <v>8381</v>
      </c>
      <c r="Y117" s="63">
        <f>K117+Q117</f>
        <v>0</v>
      </c>
      <c r="Z117" s="63">
        <v>3000</v>
      </c>
      <c r="AA117" s="63">
        <f>AB117</f>
        <v>3000</v>
      </c>
      <c r="AB117" s="63">
        <v>3000</v>
      </c>
      <c r="AC117" s="63"/>
      <c r="AD117" s="63"/>
      <c r="AE117" s="63"/>
      <c r="AG117" s="102"/>
      <c r="AH117" s="116">
        <f t="shared" si="50"/>
        <v>0</v>
      </c>
      <c r="AI117" s="368">
        <f t="shared" si="43"/>
        <v>0</v>
      </c>
      <c r="AJ117" s="368">
        <f t="shared" si="44"/>
        <v>0</v>
      </c>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64"/>
      <c r="CD117" s="64"/>
      <c r="CE117" s="64"/>
      <c r="CF117" s="64"/>
      <c r="CG117" s="64"/>
      <c r="CH117" s="65"/>
    </row>
    <row r="118" spans="1:86" s="66" customFormat="1" ht="67.5" hidden="1" customHeight="1" x14ac:dyDescent="0.25">
      <c r="A118" s="55" t="s">
        <v>68</v>
      </c>
      <c r="B118" s="56" t="s">
        <v>304</v>
      </c>
      <c r="C118" s="52"/>
      <c r="D118" s="52"/>
      <c r="E118" s="52">
        <v>1</v>
      </c>
      <c r="F118" s="52">
        <v>1</v>
      </c>
      <c r="G118" s="56"/>
      <c r="H118" s="93"/>
      <c r="I118" s="372">
        <v>28733</v>
      </c>
      <c r="J118" s="372">
        <v>28733</v>
      </c>
      <c r="K118" s="61"/>
      <c r="L118" s="61"/>
      <c r="M118" s="61"/>
      <c r="N118" s="61"/>
      <c r="O118" s="61"/>
      <c r="P118" s="61"/>
      <c r="Q118" s="61"/>
      <c r="R118" s="61"/>
      <c r="S118" s="61"/>
      <c r="T118" s="61"/>
      <c r="U118" s="61"/>
      <c r="V118" s="63">
        <f t="shared" si="59"/>
        <v>0</v>
      </c>
      <c r="W118" s="63">
        <f>Y118</f>
        <v>0</v>
      </c>
      <c r="X118" s="101">
        <v>28733</v>
      </c>
      <c r="Y118" s="63">
        <f>K118+Q118</f>
        <v>0</v>
      </c>
      <c r="Z118" s="54"/>
      <c r="AA118" s="54">
        <v>10000</v>
      </c>
      <c r="AB118" s="54"/>
      <c r="AC118" s="54">
        <v>10000</v>
      </c>
      <c r="AD118" s="63"/>
      <c r="AE118" s="63"/>
      <c r="AF118" s="93" t="s">
        <v>1164</v>
      </c>
      <c r="AG118" s="102"/>
      <c r="AH118" s="116">
        <f t="shared" si="50"/>
        <v>0</v>
      </c>
      <c r="AI118" s="368">
        <f t="shared" si="43"/>
        <v>0</v>
      </c>
      <c r="AJ118" s="368">
        <f t="shared" si="44"/>
        <v>0</v>
      </c>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4"/>
      <c r="BU118" s="64"/>
      <c r="BV118" s="64"/>
      <c r="BW118" s="64"/>
      <c r="BX118" s="64"/>
      <c r="BY118" s="64"/>
      <c r="BZ118" s="64"/>
      <c r="CA118" s="64"/>
      <c r="CB118" s="64"/>
      <c r="CC118" s="64"/>
      <c r="CD118" s="64"/>
      <c r="CE118" s="64"/>
      <c r="CF118" s="64"/>
      <c r="CG118" s="64"/>
      <c r="CH118" s="65"/>
    </row>
    <row r="119" spans="1:86" s="66" customFormat="1" ht="67.5" hidden="1" customHeight="1" x14ac:dyDescent="0.25">
      <c r="A119" s="69" t="s">
        <v>182</v>
      </c>
      <c r="B119" s="76" t="s">
        <v>1162</v>
      </c>
      <c r="C119" s="52"/>
      <c r="D119" s="52"/>
      <c r="E119" s="52"/>
      <c r="F119" s="52"/>
      <c r="G119" s="76"/>
      <c r="H119" s="52"/>
      <c r="I119" s="77"/>
      <c r="J119" s="77"/>
      <c r="K119" s="77"/>
      <c r="L119" s="77"/>
      <c r="M119" s="77"/>
      <c r="N119" s="77"/>
      <c r="O119" s="77"/>
      <c r="P119" s="77"/>
      <c r="Q119" s="77"/>
      <c r="R119" s="77"/>
      <c r="S119" s="77"/>
      <c r="T119" s="77"/>
      <c r="U119" s="77"/>
      <c r="V119" s="63"/>
      <c r="W119" s="63"/>
      <c r="X119" s="60"/>
      <c r="Y119" s="63"/>
      <c r="Z119" s="63"/>
      <c r="AA119" s="63"/>
      <c r="AB119" s="63"/>
      <c r="AC119" s="63"/>
      <c r="AD119" s="63"/>
      <c r="AE119" s="63"/>
      <c r="AG119" s="102"/>
      <c r="AH119" s="116">
        <f t="shared" si="50"/>
        <v>0</v>
      </c>
      <c r="AI119" s="368">
        <f t="shared" si="43"/>
        <v>0</v>
      </c>
      <c r="AJ119" s="368">
        <f t="shared" si="44"/>
        <v>0</v>
      </c>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c r="BS119" s="64"/>
      <c r="BT119" s="64"/>
      <c r="BU119" s="64"/>
      <c r="BV119" s="64"/>
      <c r="BW119" s="64"/>
      <c r="BX119" s="64"/>
      <c r="BY119" s="64"/>
      <c r="BZ119" s="64"/>
      <c r="CA119" s="64"/>
      <c r="CB119" s="64"/>
      <c r="CC119" s="64"/>
      <c r="CD119" s="64"/>
      <c r="CE119" s="64"/>
      <c r="CF119" s="64"/>
      <c r="CG119" s="64"/>
      <c r="CH119" s="65"/>
    </row>
    <row r="120" spans="1:86" s="66" customFormat="1" ht="76.5" customHeight="1" x14ac:dyDescent="0.25">
      <c r="A120" s="55" t="s">
        <v>68</v>
      </c>
      <c r="B120" s="56" t="s">
        <v>212</v>
      </c>
      <c r="C120" s="52"/>
      <c r="D120" s="52"/>
      <c r="E120" s="52"/>
      <c r="F120" s="52"/>
      <c r="G120" s="56"/>
      <c r="H120" s="52"/>
      <c r="I120" s="101">
        <f t="shared" ref="I120:U120" si="62">I121</f>
        <v>192381</v>
      </c>
      <c r="J120" s="101">
        <f t="shared" si="62"/>
        <v>185386.95</v>
      </c>
      <c r="K120" s="101">
        <f t="shared" si="62"/>
        <v>0</v>
      </c>
      <c r="L120" s="101">
        <f t="shared" si="62"/>
        <v>0</v>
      </c>
      <c r="M120" s="101">
        <f t="shared" si="62"/>
        <v>0</v>
      </c>
      <c r="N120" s="101">
        <f t="shared" si="62"/>
        <v>0</v>
      </c>
      <c r="O120" s="101">
        <f t="shared" si="62"/>
        <v>0</v>
      </c>
      <c r="P120" s="101">
        <f t="shared" si="62"/>
        <v>60670</v>
      </c>
      <c r="Q120" s="101">
        <f t="shared" si="62"/>
        <v>60670</v>
      </c>
      <c r="R120" s="101">
        <f t="shared" si="62"/>
        <v>36091.955000000002</v>
      </c>
      <c r="S120" s="101">
        <f t="shared" si="62"/>
        <v>36091.955000000002</v>
      </c>
      <c r="T120" s="101">
        <f t="shared" si="62"/>
        <v>60670</v>
      </c>
      <c r="U120" s="101">
        <f t="shared" si="62"/>
        <v>60670</v>
      </c>
      <c r="V120" s="63">
        <f t="shared" si="59"/>
        <v>60670</v>
      </c>
      <c r="W120" s="101">
        <f t="shared" ref="W120:AD120" si="63">W121</f>
        <v>60670</v>
      </c>
      <c r="X120" s="101">
        <f t="shared" si="63"/>
        <v>181486.95</v>
      </c>
      <c r="Y120" s="101">
        <f t="shared" si="63"/>
        <v>60670</v>
      </c>
      <c r="Z120" s="101">
        <f t="shared" si="63"/>
        <v>79920.600000000006</v>
      </c>
      <c r="AA120" s="101">
        <f t="shared" si="63"/>
        <v>63203.074999999997</v>
      </c>
      <c r="AB120" s="101">
        <f t="shared" si="63"/>
        <v>63203.074999999997</v>
      </c>
      <c r="AC120" s="101">
        <f t="shared" si="63"/>
        <v>0</v>
      </c>
      <c r="AD120" s="101">
        <f t="shared" si="63"/>
        <v>0</v>
      </c>
      <c r="AE120" s="54"/>
      <c r="AG120" s="102"/>
      <c r="AH120" s="116">
        <f t="shared" si="50"/>
        <v>0</v>
      </c>
      <c r="AI120" s="368">
        <f t="shared" si="43"/>
        <v>0</v>
      </c>
      <c r="AJ120" s="368">
        <f t="shared" si="44"/>
        <v>0</v>
      </c>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64"/>
      <c r="BV120" s="64"/>
      <c r="BW120" s="64"/>
      <c r="BX120" s="64"/>
      <c r="BY120" s="64"/>
      <c r="BZ120" s="64"/>
      <c r="CA120" s="64"/>
      <c r="CB120" s="64"/>
      <c r="CC120" s="64"/>
      <c r="CD120" s="64"/>
      <c r="CE120" s="64"/>
      <c r="CF120" s="64"/>
      <c r="CG120" s="64"/>
      <c r="CH120" s="65"/>
    </row>
    <row r="121" spans="1:86" s="66" customFormat="1" ht="27.75" customHeight="1" x14ac:dyDescent="0.25">
      <c r="A121" s="55" t="s">
        <v>213</v>
      </c>
      <c r="B121" s="56" t="s">
        <v>214</v>
      </c>
      <c r="C121" s="52"/>
      <c r="D121" s="52"/>
      <c r="E121" s="52"/>
      <c r="F121" s="52"/>
      <c r="G121" s="56"/>
      <c r="H121" s="52"/>
      <c r="I121" s="101">
        <f t="shared" ref="I121:U121" si="64">SUM(I123:I153)</f>
        <v>192381</v>
      </c>
      <c r="J121" s="101">
        <f t="shared" si="64"/>
        <v>185386.95</v>
      </c>
      <c r="K121" s="101">
        <f t="shared" si="64"/>
        <v>0</v>
      </c>
      <c r="L121" s="101">
        <f t="shared" si="64"/>
        <v>0</v>
      </c>
      <c r="M121" s="101">
        <f t="shared" si="64"/>
        <v>0</v>
      </c>
      <c r="N121" s="101">
        <f t="shared" si="64"/>
        <v>0</v>
      </c>
      <c r="O121" s="101">
        <f t="shared" si="64"/>
        <v>0</v>
      </c>
      <c r="P121" s="101">
        <f t="shared" si="64"/>
        <v>60670</v>
      </c>
      <c r="Q121" s="101">
        <f t="shared" si="64"/>
        <v>60670</v>
      </c>
      <c r="R121" s="101">
        <f t="shared" si="64"/>
        <v>36091.955000000002</v>
      </c>
      <c r="S121" s="101">
        <f t="shared" si="64"/>
        <v>36091.955000000002</v>
      </c>
      <c r="T121" s="101">
        <f t="shared" si="64"/>
        <v>60670</v>
      </c>
      <c r="U121" s="101">
        <f t="shared" si="64"/>
        <v>60670</v>
      </c>
      <c r="V121" s="63">
        <f t="shared" si="59"/>
        <v>60670</v>
      </c>
      <c r="W121" s="101">
        <f t="shared" ref="W121:AE121" si="65">SUM(W123:W153)</f>
        <v>60670</v>
      </c>
      <c r="X121" s="101">
        <f t="shared" si="65"/>
        <v>181486.95</v>
      </c>
      <c r="Y121" s="101">
        <f t="shared" si="65"/>
        <v>60670</v>
      </c>
      <c r="Z121" s="101">
        <f t="shared" si="65"/>
        <v>79920.600000000006</v>
      </c>
      <c r="AA121" s="101">
        <f t="shared" si="65"/>
        <v>63203.074999999997</v>
      </c>
      <c r="AB121" s="101">
        <f t="shared" si="65"/>
        <v>63203.074999999997</v>
      </c>
      <c r="AC121" s="101">
        <f t="shared" si="65"/>
        <v>0</v>
      </c>
      <c r="AD121" s="101">
        <f t="shared" si="65"/>
        <v>0</v>
      </c>
      <c r="AE121" s="101">
        <f t="shared" si="65"/>
        <v>0</v>
      </c>
      <c r="AG121" s="102"/>
      <c r="AH121" s="116">
        <f t="shared" si="50"/>
        <v>0</v>
      </c>
      <c r="AI121" s="368">
        <f t="shared" si="43"/>
        <v>0</v>
      </c>
      <c r="AJ121" s="368">
        <f t="shared" si="44"/>
        <v>0</v>
      </c>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5"/>
    </row>
    <row r="122" spans="1:86" s="66" customFormat="1" ht="33.75" customHeight="1" x14ac:dyDescent="0.25">
      <c r="A122" s="55" t="s">
        <v>182</v>
      </c>
      <c r="B122" s="56" t="s">
        <v>297</v>
      </c>
      <c r="C122" s="52"/>
      <c r="D122" s="52"/>
      <c r="E122" s="52"/>
      <c r="F122" s="52"/>
      <c r="G122" s="56"/>
      <c r="H122" s="52"/>
      <c r="I122" s="101"/>
      <c r="J122" s="101"/>
      <c r="K122" s="101"/>
      <c r="L122" s="101"/>
      <c r="M122" s="101"/>
      <c r="N122" s="101"/>
      <c r="O122" s="101"/>
      <c r="P122" s="101"/>
      <c r="Q122" s="101"/>
      <c r="R122" s="101"/>
      <c r="S122" s="101"/>
      <c r="T122" s="101"/>
      <c r="U122" s="101"/>
      <c r="V122" s="63">
        <f t="shared" si="59"/>
        <v>0</v>
      </c>
      <c r="W122" s="101"/>
      <c r="X122" s="101"/>
      <c r="Y122" s="101"/>
      <c r="Z122" s="101"/>
      <c r="AA122" s="101"/>
      <c r="AB122" s="101"/>
      <c r="AC122" s="101"/>
      <c r="AD122" s="54"/>
      <c r="AE122" s="54"/>
      <c r="AG122" s="102"/>
      <c r="AH122" s="116">
        <f t="shared" si="50"/>
        <v>0</v>
      </c>
      <c r="AI122" s="368">
        <f t="shared" si="43"/>
        <v>0</v>
      </c>
      <c r="AJ122" s="368">
        <f t="shared" si="44"/>
        <v>0</v>
      </c>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c r="BP122" s="64"/>
      <c r="BQ122" s="64"/>
      <c r="BR122" s="64"/>
      <c r="BS122" s="64"/>
      <c r="BT122" s="64"/>
      <c r="BU122" s="64"/>
      <c r="BV122" s="64"/>
      <c r="BW122" s="64"/>
      <c r="BX122" s="64"/>
      <c r="BY122" s="64"/>
      <c r="BZ122" s="64"/>
      <c r="CA122" s="64"/>
      <c r="CB122" s="64"/>
      <c r="CC122" s="64"/>
      <c r="CD122" s="64"/>
      <c r="CE122" s="64"/>
      <c r="CF122" s="64"/>
      <c r="CG122" s="64"/>
      <c r="CH122" s="65"/>
    </row>
    <row r="123" spans="1:86" s="66" customFormat="1" ht="31.5" x14ac:dyDescent="0.25">
      <c r="A123" s="126">
        <v>1</v>
      </c>
      <c r="B123" s="72" t="s">
        <v>305</v>
      </c>
      <c r="C123" s="52"/>
      <c r="D123" s="52">
        <v>1</v>
      </c>
      <c r="E123" s="52"/>
      <c r="F123" s="52"/>
      <c r="G123" s="72"/>
      <c r="H123" s="127" t="s">
        <v>306</v>
      </c>
      <c r="I123" s="60">
        <v>3200</v>
      </c>
      <c r="J123" s="60">
        <v>3040</v>
      </c>
      <c r="K123" s="61"/>
      <c r="L123" s="61"/>
      <c r="M123" s="61"/>
      <c r="N123" s="61"/>
      <c r="O123" s="61"/>
      <c r="P123" s="77">
        <v>2000</v>
      </c>
      <c r="Q123" s="77">
        <v>2000</v>
      </c>
      <c r="R123" s="128">
        <v>780</v>
      </c>
      <c r="S123" s="128">
        <v>780</v>
      </c>
      <c r="T123" s="77">
        <v>2000</v>
      </c>
      <c r="U123" s="77">
        <v>2000</v>
      </c>
      <c r="V123" s="63">
        <f t="shared" si="59"/>
        <v>2000</v>
      </c>
      <c r="W123" s="63">
        <f t="shared" ref="W123:W131" si="66">Y123</f>
        <v>2000</v>
      </c>
      <c r="X123" s="60">
        <v>3040</v>
      </c>
      <c r="Y123" s="63">
        <f t="shared" ref="Y123:Y131" si="67">K123+Q123</f>
        <v>2000</v>
      </c>
      <c r="Z123" s="63">
        <f>X123-Y123</f>
        <v>1040</v>
      </c>
      <c r="AA123" s="63">
        <f>AB123</f>
        <v>1040</v>
      </c>
      <c r="AB123" s="63">
        <v>1040</v>
      </c>
      <c r="AC123" s="63"/>
      <c r="AD123" s="63"/>
      <c r="AE123" s="63"/>
      <c r="AG123" s="102"/>
      <c r="AH123" s="116">
        <f t="shared" si="50"/>
        <v>0</v>
      </c>
      <c r="AI123" s="368">
        <f t="shared" si="43"/>
        <v>0</v>
      </c>
      <c r="AJ123" s="368">
        <f t="shared" si="44"/>
        <v>0</v>
      </c>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5"/>
    </row>
    <row r="124" spans="1:86" s="66" customFormat="1" ht="31.5" x14ac:dyDescent="0.25">
      <c r="A124" s="126">
        <v>2</v>
      </c>
      <c r="B124" s="137" t="s">
        <v>307</v>
      </c>
      <c r="C124" s="52"/>
      <c r="D124" s="52">
        <v>1</v>
      </c>
      <c r="E124" s="52"/>
      <c r="F124" s="52"/>
      <c r="G124" s="137"/>
      <c r="H124" s="127" t="s">
        <v>308</v>
      </c>
      <c r="I124" s="60">
        <v>2500</v>
      </c>
      <c r="J124" s="60">
        <v>2375</v>
      </c>
      <c r="K124" s="61"/>
      <c r="L124" s="61"/>
      <c r="M124" s="61"/>
      <c r="N124" s="61"/>
      <c r="O124" s="61"/>
      <c r="P124" s="77">
        <v>1000</v>
      </c>
      <c r="Q124" s="77">
        <v>1000</v>
      </c>
      <c r="R124" s="61"/>
      <c r="S124" s="61"/>
      <c r="T124" s="77">
        <v>1000</v>
      </c>
      <c r="U124" s="77">
        <v>1000</v>
      </c>
      <c r="V124" s="63">
        <f t="shared" si="59"/>
        <v>1000</v>
      </c>
      <c r="W124" s="63">
        <f t="shared" si="66"/>
        <v>1000</v>
      </c>
      <c r="X124" s="60">
        <v>2375</v>
      </c>
      <c r="Y124" s="63">
        <f t="shared" si="67"/>
        <v>1000</v>
      </c>
      <c r="Z124" s="63">
        <f>X124-Y124</f>
        <v>1375</v>
      </c>
      <c r="AA124" s="63">
        <f t="shared" ref="AA124:AA131" si="68">AB124</f>
        <v>1375</v>
      </c>
      <c r="AB124" s="63">
        <v>1375</v>
      </c>
      <c r="AC124" s="63"/>
      <c r="AD124" s="63"/>
      <c r="AE124" s="63"/>
      <c r="AG124" s="102"/>
      <c r="AH124" s="116">
        <f t="shared" si="50"/>
        <v>0</v>
      </c>
      <c r="AI124" s="368">
        <f t="shared" si="43"/>
        <v>0</v>
      </c>
      <c r="AJ124" s="368">
        <f t="shared" si="44"/>
        <v>0</v>
      </c>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5"/>
    </row>
    <row r="125" spans="1:86" s="66" customFormat="1" ht="43.5" customHeight="1" x14ac:dyDescent="0.25">
      <c r="A125" s="126">
        <v>3</v>
      </c>
      <c r="B125" s="52" t="s">
        <v>309</v>
      </c>
      <c r="C125" s="52"/>
      <c r="D125" s="52">
        <v>1</v>
      </c>
      <c r="E125" s="52"/>
      <c r="F125" s="52"/>
      <c r="G125" s="52"/>
      <c r="H125" s="127" t="s">
        <v>310</v>
      </c>
      <c r="I125" s="113">
        <v>3500</v>
      </c>
      <c r="J125" s="113">
        <v>3325</v>
      </c>
      <c r="K125" s="61"/>
      <c r="L125" s="61"/>
      <c r="M125" s="61"/>
      <c r="N125" s="61"/>
      <c r="O125" s="61"/>
      <c r="P125" s="124">
        <v>1500</v>
      </c>
      <c r="Q125" s="124">
        <v>1500</v>
      </c>
      <c r="R125" s="128">
        <v>809.553</v>
      </c>
      <c r="S125" s="128">
        <v>809.553</v>
      </c>
      <c r="T125" s="124">
        <v>1500</v>
      </c>
      <c r="U125" s="124">
        <v>1500</v>
      </c>
      <c r="V125" s="63">
        <f t="shared" si="59"/>
        <v>1500</v>
      </c>
      <c r="W125" s="63">
        <f t="shared" si="66"/>
        <v>1500</v>
      </c>
      <c r="X125" s="60">
        <v>2415</v>
      </c>
      <c r="Y125" s="63">
        <f t="shared" si="67"/>
        <v>1500</v>
      </c>
      <c r="Z125" s="63">
        <f>X125-Y125</f>
        <v>915</v>
      </c>
      <c r="AA125" s="63">
        <f t="shared" si="68"/>
        <v>915</v>
      </c>
      <c r="AB125" s="63">
        <v>915</v>
      </c>
      <c r="AC125" s="63"/>
      <c r="AD125" s="63"/>
      <c r="AE125" s="63"/>
      <c r="AF125" s="77"/>
      <c r="AG125" s="102"/>
      <c r="AH125" s="116">
        <f t="shared" si="50"/>
        <v>0</v>
      </c>
      <c r="AI125" s="368">
        <f t="shared" si="43"/>
        <v>0</v>
      </c>
      <c r="AJ125" s="368">
        <f t="shared" si="44"/>
        <v>0</v>
      </c>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5"/>
    </row>
    <row r="126" spans="1:86" s="66" customFormat="1" ht="31.5" x14ac:dyDescent="0.25">
      <c r="A126" s="126">
        <v>4</v>
      </c>
      <c r="B126" s="72" t="s">
        <v>311</v>
      </c>
      <c r="C126" s="52"/>
      <c r="D126" s="52">
        <v>1</v>
      </c>
      <c r="E126" s="52"/>
      <c r="F126" s="52"/>
      <c r="G126" s="72"/>
      <c r="H126" s="127" t="s">
        <v>312</v>
      </c>
      <c r="I126" s="60">
        <v>5000</v>
      </c>
      <c r="J126" s="60">
        <v>4750</v>
      </c>
      <c r="K126" s="61"/>
      <c r="L126" s="61"/>
      <c r="M126" s="61"/>
      <c r="N126" s="61"/>
      <c r="O126" s="61"/>
      <c r="P126" s="77">
        <v>2000</v>
      </c>
      <c r="Q126" s="77">
        <v>2000</v>
      </c>
      <c r="R126" s="61"/>
      <c r="S126" s="61"/>
      <c r="T126" s="77">
        <v>2000</v>
      </c>
      <c r="U126" s="77">
        <v>2000</v>
      </c>
      <c r="V126" s="63">
        <f t="shared" si="59"/>
        <v>2000</v>
      </c>
      <c r="W126" s="63">
        <f t="shared" si="66"/>
        <v>2000</v>
      </c>
      <c r="X126" s="60">
        <v>4750</v>
      </c>
      <c r="Y126" s="63">
        <f t="shared" si="67"/>
        <v>2000</v>
      </c>
      <c r="Z126" s="63">
        <f>X126-Y126</f>
        <v>2750</v>
      </c>
      <c r="AA126" s="63">
        <f t="shared" si="68"/>
        <v>2750</v>
      </c>
      <c r="AB126" s="63">
        <v>2750</v>
      </c>
      <c r="AC126" s="63"/>
      <c r="AD126" s="63"/>
      <c r="AE126" s="63"/>
      <c r="AG126" s="102"/>
      <c r="AH126" s="116">
        <f t="shared" si="50"/>
        <v>0</v>
      </c>
      <c r="AI126" s="368">
        <f t="shared" si="43"/>
        <v>0</v>
      </c>
      <c r="AJ126" s="368">
        <f t="shared" si="44"/>
        <v>0</v>
      </c>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c r="BN126" s="64"/>
      <c r="BO126" s="64"/>
      <c r="BP126" s="64"/>
      <c r="BQ126" s="64"/>
      <c r="BR126" s="64"/>
      <c r="BS126" s="64"/>
      <c r="BT126" s="64"/>
      <c r="BU126" s="64"/>
      <c r="BV126" s="64"/>
      <c r="BW126" s="64"/>
      <c r="BX126" s="64"/>
      <c r="BY126" s="64"/>
      <c r="BZ126" s="64"/>
      <c r="CA126" s="64"/>
      <c r="CB126" s="64"/>
      <c r="CC126" s="64"/>
      <c r="CD126" s="64"/>
      <c r="CE126" s="64"/>
      <c r="CF126" s="64"/>
      <c r="CG126" s="64"/>
      <c r="CH126" s="65"/>
    </row>
    <row r="127" spans="1:86" s="66" customFormat="1" ht="50.25" customHeight="1" x14ac:dyDescent="0.25">
      <c r="A127" s="126">
        <v>5</v>
      </c>
      <c r="B127" s="52" t="s">
        <v>313</v>
      </c>
      <c r="C127" s="52"/>
      <c r="D127" s="52">
        <v>1</v>
      </c>
      <c r="E127" s="52"/>
      <c r="F127" s="52"/>
      <c r="G127" s="52"/>
      <c r="H127" s="127" t="s">
        <v>314</v>
      </c>
      <c r="I127" s="60">
        <v>6000</v>
      </c>
      <c r="J127" s="60">
        <v>5700</v>
      </c>
      <c r="K127" s="61"/>
      <c r="L127" s="61"/>
      <c r="M127" s="61"/>
      <c r="N127" s="61"/>
      <c r="O127" s="61"/>
      <c r="P127" s="124">
        <v>5000</v>
      </c>
      <c r="Q127" s="124">
        <v>5000</v>
      </c>
      <c r="R127" s="128">
        <v>2500</v>
      </c>
      <c r="S127" s="128">
        <v>2500</v>
      </c>
      <c r="T127" s="124">
        <v>5000</v>
      </c>
      <c r="U127" s="124">
        <v>5000</v>
      </c>
      <c r="V127" s="63">
        <f t="shared" si="59"/>
        <v>5000</v>
      </c>
      <c r="W127" s="63">
        <f t="shared" si="66"/>
        <v>5000</v>
      </c>
      <c r="X127" s="60">
        <v>5700</v>
      </c>
      <c r="Y127" s="63">
        <f t="shared" si="67"/>
        <v>5000</v>
      </c>
      <c r="Z127" s="63">
        <f>X127-Y127</f>
        <v>700</v>
      </c>
      <c r="AA127" s="63">
        <f t="shared" si="68"/>
        <v>700</v>
      </c>
      <c r="AB127" s="63">
        <v>700</v>
      </c>
      <c r="AC127" s="63"/>
      <c r="AD127" s="63"/>
      <c r="AE127" s="63"/>
      <c r="AG127" s="102"/>
      <c r="AH127" s="116">
        <f t="shared" si="50"/>
        <v>0</v>
      </c>
      <c r="AI127" s="368">
        <f t="shared" si="43"/>
        <v>0</v>
      </c>
      <c r="AJ127" s="368">
        <f t="shared" si="44"/>
        <v>0</v>
      </c>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c r="BN127" s="64"/>
      <c r="BO127" s="64"/>
      <c r="BP127" s="64"/>
      <c r="BQ127" s="64"/>
      <c r="BR127" s="64"/>
      <c r="BS127" s="64"/>
      <c r="BT127" s="64"/>
      <c r="BU127" s="64"/>
      <c r="BV127" s="64"/>
      <c r="BW127" s="64"/>
      <c r="BX127" s="64"/>
      <c r="BY127" s="64"/>
      <c r="BZ127" s="64"/>
      <c r="CA127" s="64"/>
      <c r="CB127" s="64"/>
      <c r="CC127" s="64"/>
      <c r="CD127" s="64"/>
      <c r="CE127" s="64"/>
      <c r="CF127" s="64"/>
      <c r="CG127" s="64"/>
      <c r="CH127" s="65"/>
    </row>
    <row r="128" spans="1:86" s="66" customFormat="1" ht="35.25" customHeight="1" x14ac:dyDescent="0.25">
      <c r="A128" s="126">
        <v>6</v>
      </c>
      <c r="B128" s="52" t="s">
        <v>315</v>
      </c>
      <c r="C128" s="52"/>
      <c r="D128" s="52">
        <v>1</v>
      </c>
      <c r="E128" s="52"/>
      <c r="F128" s="52"/>
      <c r="G128" s="52"/>
      <c r="H128" s="127" t="s">
        <v>316</v>
      </c>
      <c r="I128" s="60">
        <v>6000</v>
      </c>
      <c r="J128" s="60">
        <v>5700</v>
      </c>
      <c r="K128" s="61"/>
      <c r="L128" s="61"/>
      <c r="M128" s="61"/>
      <c r="N128" s="61"/>
      <c r="O128" s="61"/>
      <c r="P128" s="124">
        <v>5000</v>
      </c>
      <c r="Q128" s="124">
        <v>5000</v>
      </c>
      <c r="R128" s="128">
        <v>5000</v>
      </c>
      <c r="S128" s="128">
        <v>5000</v>
      </c>
      <c r="T128" s="124">
        <v>5000</v>
      </c>
      <c r="U128" s="124">
        <v>5000</v>
      </c>
      <c r="V128" s="63">
        <f t="shared" si="59"/>
        <v>5000</v>
      </c>
      <c r="W128" s="63">
        <f t="shared" si="66"/>
        <v>5000</v>
      </c>
      <c r="X128" s="60">
        <v>5400</v>
      </c>
      <c r="Y128" s="63">
        <f t="shared" si="67"/>
        <v>5000</v>
      </c>
      <c r="Z128" s="63">
        <v>340</v>
      </c>
      <c r="AA128" s="63">
        <f t="shared" si="68"/>
        <v>340</v>
      </c>
      <c r="AB128" s="63">
        <v>340</v>
      </c>
      <c r="AC128" s="63"/>
      <c r="AD128" s="63"/>
      <c r="AE128" s="63"/>
      <c r="AF128" s="52"/>
      <c r="AG128" s="102"/>
      <c r="AH128" s="116">
        <f t="shared" si="50"/>
        <v>0</v>
      </c>
      <c r="AI128" s="368">
        <f t="shared" si="43"/>
        <v>0</v>
      </c>
      <c r="AJ128" s="368">
        <f t="shared" si="44"/>
        <v>0</v>
      </c>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c r="BN128" s="64"/>
      <c r="BO128" s="64"/>
      <c r="BP128" s="64"/>
      <c r="BQ128" s="64"/>
      <c r="BR128" s="64"/>
      <c r="BS128" s="64"/>
      <c r="BT128" s="64"/>
      <c r="BU128" s="64"/>
      <c r="BV128" s="64"/>
      <c r="BW128" s="64"/>
      <c r="BX128" s="64"/>
      <c r="BY128" s="64"/>
      <c r="BZ128" s="64"/>
      <c r="CA128" s="64"/>
      <c r="CB128" s="64"/>
      <c r="CC128" s="64"/>
      <c r="CD128" s="64"/>
      <c r="CE128" s="64"/>
      <c r="CF128" s="64"/>
      <c r="CG128" s="64"/>
      <c r="CH128" s="65"/>
    </row>
    <row r="129" spans="1:86" s="66" customFormat="1" ht="31.5" x14ac:dyDescent="0.25">
      <c r="A129" s="126">
        <v>7</v>
      </c>
      <c r="B129" s="52" t="s">
        <v>317</v>
      </c>
      <c r="C129" s="52"/>
      <c r="D129" s="52">
        <v>1</v>
      </c>
      <c r="E129" s="52"/>
      <c r="F129" s="52"/>
      <c r="G129" s="52"/>
      <c r="H129" s="127" t="s">
        <v>318</v>
      </c>
      <c r="I129" s="60">
        <v>4000</v>
      </c>
      <c r="J129" s="60">
        <v>3800</v>
      </c>
      <c r="K129" s="61"/>
      <c r="L129" s="61"/>
      <c r="M129" s="61"/>
      <c r="N129" s="61"/>
      <c r="O129" s="61"/>
      <c r="P129" s="124">
        <v>3000</v>
      </c>
      <c r="Q129" s="124">
        <v>3000</v>
      </c>
      <c r="R129" s="128">
        <v>2000</v>
      </c>
      <c r="S129" s="128">
        <v>2000</v>
      </c>
      <c r="T129" s="124">
        <v>3000</v>
      </c>
      <c r="U129" s="124">
        <v>3000</v>
      </c>
      <c r="V129" s="63">
        <f t="shared" si="59"/>
        <v>3000</v>
      </c>
      <c r="W129" s="63">
        <f t="shared" si="66"/>
        <v>3000</v>
      </c>
      <c r="X129" s="60">
        <v>3800</v>
      </c>
      <c r="Y129" s="63">
        <f t="shared" si="67"/>
        <v>3000</v>
      </c>
      <c r="Z129" s="63">
        <v>770</v>
      </c>
      <c r="AA129" s="63">
        <f t="shared" si="68"/>
        <v>770</v>
      </c>
      <c r="AB129" s="63">
        <v>770</v>
      </c>
      <c r="AC129" s="63"/>
      <c r="AD129" s="63"/>
      <c r="AE129" s="63"/>
      <c r="AG129" s="102"/>
      <c r="AH129" s="116">
        <f t="shared" si="50"/>
        <v>0</v>
      </c>
      <c r="AI129" s="368">
        <f t="shared" si="43"/>
        <v>0</v>
      </c>
      <c r="AJ129" s="368">
        <f t="shared" si="44"/>
        <v>0</v>
      </c>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c r="BN129" s="64"/>
      <c r="BO129" s="64"/>
      <c r="BP129" s="64"/>
      <c r="BQ129" s="64"/>
      <c r="BR129" s="64"/>
      <c r="BS129" s="64"/>
      <c r="BT129" s="64"/>
      <c r="BU129" s="64"/>
      <c r="BV129" s="64"/>
      <c r="BW129" s="64"/>
      <c r="BX129" s="64"/>
      <c r="BY129" s="64"/>
      <c r="BZ129" s="64"/>
      <c r="CA129" s="64"/>
      <c r="CB129" s="64"/>
      <c r="CC129" s="64"/>
      <c r="CD129" s="64"/>
      <c r="CE129" s="64"/>
      <c r="CF129" s="64"/>
      <c r="CG129" s="64"/>
      <c r="CH129" s="65"/>
    </row>
    <row r="130" spans="1:86" s="66" customFormat="1" ht="31.5" x14ac:dyDescent="0.25">
      <c r="A130" s="126">
        <v>8</v>
      </c>
      <c r="B130" s="52" t="s">
        <v>319</v>
      </c>
      <c r="C130" s="52"/>
      <c r="D130" s="52">
        <v>1</v>
      </c>
      <c r="E130" s="52"/>
      <c r="F130" s="52"/>
      <c r="G130" s="52"/>
      <c r="H130" s="127" t="s">
        <v>320</v>
      </c>
      <c r="I130" s="60">
        <v>5500</v>
      </c>
      <c r="J130" s="60">
        <v>5225</v>
      </c>
      <c r="K130" s="61"/>
      <c r="L130" s="61"/>
      <c r="M130" s="61"/>
      <c r="N130" s="61"/>
      <c r="O130" s="61"/>
      <c r="P130" s="124">
        <v>2500</v>
      </c>
      <c r="Q130" s="124">
        <v>2500</v>
      </c>
      <c r="R130" s="128">
        <v>1887.7059999999999</v>
      </c>
      <c r="S130" s="128">
        <v>1887.7059999999999</v>
      </c>
      <c r="T130" s="124">
        <v>2500</v>
      </c>
      <c r="U130" s="124">
        <v>2500</v>
      </c>
      <c r="V130" s="63">
        <f t="shared" si="59"/>
        <v>2500</v>
      </c>
      <c r="W130" s="63">
        <f t="shared" si="66"/>
        <v>2500</v>
      </c>
      <c r="X130" s="60">
        <v>4890</v>
      </c>
      <c r="Y130" s="63">
        <f t="shared" si="67"/>
        <v>2500</v>
      </c>
      <c r="Z130" s="63">
        <f>X130-Y130</f>
        <v>2390</v>
      </c>
      <c r="AA130" s="63">
        <f t="shared" si="68"/>
        <v>2390</v>
      </c>
      <c r="AB130" s="63">
        <v>2390</v>
      </c>
      <c r="AC130" s="63"/>
      <c r="AD130" s="63"/>
      <c r="AE130" s="63"/>
      <c r="AF130" s="52"/>
      <c r="AG130" s="102"/>
      <c r="AH130" s="116">
        <f t="shared" si="50"/>
        <v>0</v>
      </c>
      <c r="AI130" s="368">
        <f t="shared" si="43"/>
        <v>0</v>
      </c>
      <c r="AJ130" s="368">
        <f t="shared" si="44"/>
        <v>0</v>
      </c>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c r="BN130" s="64"/>
      <c r="BO130" s="64"/>
      <c r="BP130" s="64"/>
      <c r="BQ130" s="64"/>
      <c r="BR130" s="64"/>
      <c r="BS130" s="64"/>
      <c r="BT130" s="64"/>
      <c r="BU130" s="64"/>
      <c r="BV130" s="64"/>
      <c r="BW130" s="64"/>
      <c r="BX130" s="64"/>
      <c r="BY130" s="64"/>
      <c r="BZ130" s="64"/>
      <c r="CA130" s="64"/>
      <c r="CB130" s="64"/>
      <c r="CC130" s="64"/>
      <c r="CD130" s="64"/>
      <c r="CE130" s="64"/>
      <c r="CF130" s="64"/>
      <c r="CG130" s="64"/>
      <c r="CH130" s="65"/>
    </row>
    <row r="131" spans="1:86" s="66" customFormat="1" ht="31.5" x14ac:dyDescent="0.25">
      <c r="A131" s="126">
        <v>9</v>
      </c>
      <c r="B131" s="137" t="s">
        <v>321</v>
      </c>
      <c r="C131" s="52"/>
      <c r="D131" s="52">
        <v>1</v>
      </c>
      <c r="E131" s="52"/>
      <c r="F131" s="52"/>
      <c r="G131" s="137"/>
      <c r="H131" s="127" t="s">
        <v>322</v>
      </c>
      <c r="I131" s="60">
        <v>3286</v>
      </c>
      <c r="J131" s="60">
        <v>3121.7</v>
      </c>
      <c r="K131" s="61"/>
      <c r="L131" s="61"/>
      <c r="M131" s="61"/>
      <c r="N131" s="61"/>
      <c r="O131" s="61"/>
      <c r="P131" s="77">
        <v>1500</v>
      </c>
      <c r="Q131" s="77">
        <v>1500</v>
      </c>
      <c r="R131" s="61"/>
      <c r="S131" s="61"/>
      <c r="T131" s="77">
        <v>1500</v>
      </c>
      <c r="U131" s="77">
        <v>1500</v>
      </c>
      <c r="V131" s="63">
        <f t="shared" si="59"/>
        <v>1500</v>
      </c>
      <c r="W131" s="63">
        <f t="shared" si="66"/>
        <v>1500</v>
      </c>
      <c r="X131" s="60">
        <v>3121.7</v>
      </c>
      <c r="Y131" s="63">
        <f t="shared" si="67"/>
        <v>1500</v>
      </c>
      <c r="Z131" s="63">
        <f>X131-Y131</f>
        <v>1621.6999999999998</v>
      </c>
      <c r="AA131" s="63">
        <f t="shared" si="68"/>
        <v>1621.6999999999998</v>
      </c>
      <c r="AB131" s="63">
        <v>1621.6999999999998</v>
      </c>
      <c r="AC131" s="63"/>
      <c r="AD131" s="63"/>
      <c r="AE131" s="63"/>
      <c r="AG131" s="102"/>
      <c r="AH131" s="116">
        <f t="shared" si="50"/>
        <v>0</v>
      </c>
      <c r="AI131" s="368">
        <f t="shared" si="43"/>
        <v>0</v>
      </c>
      <c r="AJ131" s="368">
        <f t="shared" si="44"/>
        <v>0</v>
      </c>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c r="CE131" s="64"/>
      <c r="CF131" s="64"/>
      <c r="CG131" s="64"/>
      <c r="CH131" s="65"/>
    </row>
    <row r="132" spans="1:86" s="122" customFormat="1" ht="36" customHeight="1" x14ac:dyDescent="0.25">
      <c r="A132" s="138" t="s">
        <v>210</v>
      </c>
      <c r="B132" s="93" t="s">
        <v>323</v>
      </c>
      <c r="C132" s="52"/>
      <c r="D132" s="52"/>
      <c r="E132" s="52"/>
      <c r="F132" s="52"/>
      <c r="G132" s="93"/>
      <c r="H132" s="139"/>
      <c r="I132" s="101"/>
      <c r="J132" s="101"/>
      <c r="K132" s="101"/>
      <c r="L132" s="101"/>
      <c r="M132" s="101"/>
      <c r="N132" s="101"/>
      <c r="O132" s="101"/>
      <c r="P132" s="101"/>
      <c r="Q132" s="101"/>
      <c r="R132" s="101"/>
      <c r="S132" s="101"/>
      <c r="T132" s="101"/>
      <c r="U132" s="101"/>
      <c r="V132" s="63">
        <f t="shared" si="59"/>
        <v>0</v>
      </c>
      <c r="W132" s="101"/>
      <c r="X132" s="101"/>
      <c r="Y132" s="101"/>
      <c r="Z132" s="101"/>
      <c r="AA132" s="101"/>
      <c r="AB132" s="101"/>
      <c r="AC132" s="101"/>
      <c r="AD132" s="101"/>
      <c r="AE132" s="101"/>
      <c r="AG132" s="140"/>
      <c r="AH132" s="116">
        <f t="shared" si="50"/>
        <v>0</v>
      </c>
      <c r="AI132" s="368">
        <f t="shared" si="43"/>
        <v>0</v>
      </c>
      <c r="AJ132" s="368">
        <f t="shared" si="44"/>
        <v>0</v>
      </c>
      <c r="AK132" s="120"/>
      <c r="AL132" s="120"/>
      <c r="AM132" s="120"/>
      <c r="AN132" s="120"/>
      <c r="AO132" s="120"/>
      <c r="AP132" s="120"/>
      <c r="AQ132" s="120"/>
      <c r="AR132" s="120"/>
      <c r="AS132" s="120"/>
      <c r="AT132" s="120"/>
      <c r="AU132" s="120"/>
      <c r="AV132" s="120"/>
      <c r="AW132" s="120"/>
      <c r="AX132" s="120"/>
      <c r="AY132" s="120"/>
      <c r="AZ132" s="120"/>
      <c r="BA132" s="120"/>
      <c r="BB132" s="120"/>
      <c r="BC132" s="120"/>
      <c r="BD132" s="120"/>
      <c r="BE132" s="120"/>
      <c r="BF132" s="120"/>
      <c r="BG132" s="120"/>
      <c r="BH132" s="120"/>
      <c r="BI132" s="120"/>
      <c r="BJ132" s="120"/>
      <c r="BK132" s="120"/>
      <c r="BL132" s="120"/>
      <c r="BM132" s="120"/>
      <c r="BN132" s="120"/>
      <c r="BO132" s="120"/>
      <c r="BP132" s="120"/>
      <c r="BQ132" s="120"/>
      <c r="BR132" s="120"/>
      <c r="BS132" s="120"/>
      <c r="BT132" s="120"/>
      <c r="BU132" s="120"/>
      <c r="BV132" s="120"/>
      <c r="BW132" s="120"/>
      <c r="BX132" s="120"/>
      <c r="BY132" s="120"/>
      <c r="BZ132" s="120"/>
      <c r="CA132" s="120"/>
      <c r="CB132" s="120"/>
      <c r="CC132" s="120"/>
      <c r="CD132" s="120"/>
      <c r="CE132" s="120"/>
      <c r="CF132" s="120"/>
      <c r="CG132" s="120"/>
      <c r="CH132" s="121"/>
    </row>
    <row r="133" spans="1:86" s="66" customFormat="1" ht="31.5" x14ac:dyDescent="0.25">
      <c r="A133" s="126">
        <v>1</v>
      </c>
      <c r="B133" s="52" t="s">
        <v>324</v>
      </c>
      <c r="C133" s="52">
        <v>1</v>
      </c>
      <c r="D133" s="52"/>
      <c r="E133" s="52"/>
      <c r="F133" s="52"/>
      <c r="G133" s="52"/>
      <c r="H133" s="141" t="s">
        <v>325</v>
      </c>
      <c r="I133" s="60">
        <v>32000</v>
      </c>
      <c r="J133" s="60">
        <v>32000</v>
      </c>
      <c r="K133" s="61"/>
      <c r="L133" s="61"/>
      <c r="M133" s="61"/>
      <c r="N133" s="61"/>
      <c r="O133" s="61"/>
      <c r="P133" s="124">
        <v>7670</v>
      </c>
      <c r="Q133" s="124">
        <v>7670</v>
      </c>
      <c r="R133" s="128">
        <v>444.94400000000002</v>
      </c>
      <c r="S133" s="128">
        <v>444.94400000000002</v>
      </c>
      <c r="T133" s="124">
        <v>7670</v>
      </c>
      <c r="U133" s="124">
        <v>7670</v>
      </c>
      <c r="V133" s="63">
        <f t="shared" si="59"/>
        <v>7670</v>
      </c>
      <c r="W133" s="63">
        <f t="shared" ref="W133:W138" si="69">Y133</f>
        <v>7670</v>
      </c>
      <c r="X133" s="60">
        <v>32000</v>
      </c>
      <c r="Y133" s="63">
        <f t="shared" ref="Y133:Y138" si="70">K133+Q133</f>
        <v>7670</v>
      </c>
      <c r="Z133" s="63">
        <v>10000</v>
      </c>
      <c r="AA133" s="63">
        <f t="shared" ref="AA133:AA138" si="71">AB133</f>
        <v>10000</v>
      </c>
      <c r="AB133" s="63">
        <v>10000</v>
      </c>
      <c r="AC133" s="63"/>
      <c r="AD133" s="63"/>
      <c r="AE133" s="63"/>
      <c r="AF133" s="52"/>
      <c r="AG133" s="102"/>
      <c r="AH133" s="116">
        <f t="shared" si="50"/>
        <v>0</v>
      </c>
      <c r="AI133" s="368">
        <f t="shared" si="43"/>
        <v>0</v>
      </c>
      <c r="AJ133" s="368">
        <f t="shared" si="44"/>
        <v>0</v>
      </c>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c r="BN133" s="64"/>
      <c r="BO133" s="64"/>
      <c r="BP133" s="64"/>
      <c r="BQ133" s="64"/>
      <c r="BR133" s="64"/>
      <c r="BS133" s="64"/>
      <c r="BT133" s="64"/>
      <c r="BU133" s="64"/>
      <c r="BV133" s="64"/>
      <c r="BW133" s="64"/>
      <c r="BX133" s="64"/>
      <c r="BY133" s="64"/>
      <c r="BZ133" s="64"/>
      <c r="CA133" s="64"/>
      <c r="CB133" s="64"/>
      <c r="CC133" s="64"/>
      <c r="CD133" s="64"/>
      <c r="CE133" s="64"/>
      <c r="CF133" s="64"/>
      <c r="CG133" s="64"/>
      <c r="CH133" s="65"/>
    </row>
    <row r="134" spans="1:86" s="66" customFormat="1" ht="56.25" customHeight="1" x14ac:dyDescent="0.25">
      <c r="A134" s="126">
        <v>2</v>
      </c>
      <c r="B134" s="137" t="s">
        <v>326</v>
      </c>
      <c r="C134" s="52">
        <v>1</v>
      </c>
      <c r="D134" s="52"/>
      <c r="E134" s="52"/>
      <c r="F134" s="52"/>
      <c r="G134" s="137"/>
      <c r="H134" s="127" t="s">
        <v>327</v>
      </c>
      <c r="I134" s="60">
        <v>13545</v>
      </c>
      <c r="J134" s="60">
        <v>12867.75</v>
      </c>
      <c r="K134" s="61"/>
      <c r="L134" s="61"/>
      <c r="M134" s="61"/>
      <c r="N134" s="61"/>
      <c r="O134" s="61"/>
      <c r="P134" s="124">
        <v>5000</v>
      </c>
      <c r="Q134" s="124">
        <v>5000</v>
      </c>
      <c r="R134" s="128">
        <v>5000</v>
      </c>
      <c r="S134" s="128">
        <v>5000</v>
      </c>
      <c r="T134" s="124">
        <v>5000</v>
      </c>
      <c r="U134" s="124">
        <v>5000</v>
      </c>
      <c r="V134" s="63">
        <f>W134</f>
        <v>5000</v>
      </c>
      <c r="W134" s="63">
        <f t="shared" si="69"/>
        <v>5000</v>
      </c>
      <c r="X134" s="60">
        <v>12867.75</v>
      </c>
      <c r="Y134" s="63">
        <f t="shared" si="70"/>
        <v>5000</v>
      </c>
      <c r="Z134" s="63">
        <v>5000</v>
      </c>
      <c r="AA134" s="63">
        <f t="shared" si="71"/>
        <v>5000</v>
      </c>
      <c r="AB134" s="63">
        <v>5000</v>
      </c>
      <c r="AC134" s="63"/>
      <c r="AD134" s="63"/>
      <c r="AE134" s="63"/>
      <c r="AG134" s="102"/>
      <c r="AH134" s="116">
        <f t="shared" si="50"/>
        <v>0</v>
      </c>
      <c r="AI134" s="368">
        <f t="shared" si="43"/>
        <v>0</v>
      </c>
      <c r="AJ134" s="368">
        <f t="shared" si="44"/>
        <v>0</v>
      </c>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c r="BU134" s="64"/>
      <c r="BV134" s="64"/>
      <c r="BW134" s="64"/>
      <c r="BX134" s="64"/>
      <c r="BY134" s="64"/>
      <c r="BZ134" s="64"/>
      <c r="CA134" s="64"/>
      <c r="CB134" s="64"/>
      <c r="CC134" s="64"/>
      <c r="CD134" s="64"/>
      <c r="CE134" s="64"/>
      <c r="CF134" s="64"/>
      <c r="CG134" s="64"/>
      <c r="CH134" s="65"/>
    </row>
    <row r="135" spans="1:86" s="66" customFormat="1" ht="31.5" x14ac:dyDescent="0.25">
      <c r="A135" s="126">
        <v>3</v>
      </c>
      <c r="B135" s="76" t="s">
        <v>328</v>
      </c>
      <c r="C135" s="52">
        <v>1</v>
      </c>
      <c r="D135" s="52"/>
      <c r="E135" s="52"/>
      <c r="F135" s="52"/>
      <c r="G135" s="76"/>
      <c r="H135" s="127" t="s">
        <v>329</v>
      </c>
      <c r="I135" s="60">
        <v>14900</v>
      </c>
      <c r="J135" s="60">
        <v>14155</v>
      </c>
      <c r="K135" s="61"/>
      <c r="L135" s="61"/>
      <c r="M135" s="61"/>
      <c r="N135" s="61"/>
      <c r="O135" s="61"/>
      <c r="P135" s="124">
        <v>6000</v>
      </c>
      <c r="Q135" s="124">
        <v>6000</v>
      </c>
      <c r="R135" s="128">
        <v>4554.933</v>
      </c>
      <c r="S135" s="128">
        <v>4554.933</v>
      </c>
      <c r="T135" s="124">
        <v>6000</v>
      </c>
      <c r="U135" s="124">
        <v>6000</v>
      </c>
      <c r="V135" s="63">
        <f>W135</f>
        <v>6000</v>
      </c>
      <c r="W135" s="63">
        <f t="shared" si="69"/>
        <v>6000</v>
      </c>
      <c r="X135" s="60">
        <v>13365</v>
      </c>
      <c r="Y135" s="63">
        <f t="shared" si="70"/>
        <v>6000</v>
      </c>
      <c r="Z135" s="63">
        <v>5000</v>
      </c>
      <c r="AA135" s="63">
        <f t="shared" si="71"/>
        <v>5000</v>
      </c>
      <c r="AB135" s="63">
        <v>5000</v>
      </c>
      <c r="AC135" s="63"/>
      <c r="AD135" s="63"/>
      <c r="AE135" s="63"/>
      <c r="AF135" s="77"/>
      <c r="AG135" s="102"/>
      <c r="AH135" s="116">
        <f t="shared" si="50"/>
        <v>0</v>
      </c>
      <c r="AI135" s="368">
        <f t="shared" si="43"/>
        <v>0</v>
      </c>
      <c r="AJ135" s="368">
        <f t="shared" si="44"/>
        <v>0</v>
      </c>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c r="BU135" s="64"/>
      <c r="BV135" s="64"/>
      <c r="BW135" s="64"/>
      <c r="BX135" s="64"/>
      <c r="BY135" s="64"/>
      <c r="BZ135" s="64"/>
      <c r="CA135" s="64"/>
      <c r="CB135" s="64"/>
      <c r="CC135" s="64"/>
      <c r="CD135" s="64"/>
      <c r="CE135" s="64"/>
      <c r="CF135" s="64"/>
      <c r="CG135" s="64"/>
      <c r="CH135" s="65"/>
    </row>
    <row r="136" spans="1:86" s="66" customFormat="1" ht="66.75" customHeight="1" x14ac:dyDescent="0.25">
      <c r="A136" s="126">
        <v>4</v>
      </c>
      <c r="B136" s="52" t="s">
        <v>330</v>
      </c>
      <c r="C136" s="52">
        <v>1</v>
      </c>
      <c r="D136" s="52"/>
      <c r="E136" s="52"/>
      <c r="F136" s="52"/>
      <c r="G136" s="52"/>
      <c r="H136" s="127" t="s">
        <v>331</v>
      </c>
      <c r="I136" s="60">
        <v>13000</v>
      </c>
      <c r="J136" s="60">
        <v>12350</v>
      </c>
      <c r="K136" s="61"/>
      <c r="L136" s="61"/>
      <c r="M136" s="61"/>
      <c r="N136" s="61"/>
      <c r="O136" s="61"/>
      <c r="P136" s="124">
        <v>5000</v>
      </c>
      <c r="Q136" s="124">
        <v>5000</v>
      </c>
      <c r="R136" s="128">
        <v>5000</v>
      </c>
      <c r="S136" s="128">
        <v>5000</v>
      </c>
      <c r="T136" s="124">
        <v>5000</v>
      </c>
      <c r="U136" s="124">
        <v>5000</v>
      </c>
      <c r="V136" s="63">
        <f>W136</f>
        <v>5000</v>
      </c>
      <c r="W136" s="63">
        <f t="shared" si="69"/>
        <v>5000</v>
      </c>
      <c r="X136" s="60">
        <v>12020</v>
      </c>
      <c r="Y136" s="63">
        <f t="shared" si="70"/>
        <v>5000</v>
      </c>
      <c r="Z136" s="63">
        <v>6500</v>
      </c>
      <c r="AA136" s="63">
        <f t="shared" si="71"/>
        <v>6500</v>
      </c>
      <c r="AB136" s="63">
        <v>6500</v>
      </c>
      <c r="AC136" s="63"/>
      <c r="AD136" s="63"/>
      <c r="AE136" s="63"/>
      <c r="AF136" s="52"/>
      <c r="AG136" s="102"/>
      <c r="AH136" s="116">
        <f t="shared" si="50"/>
        <v>0</v>
      </c>
      <c r="AI136" s="368">
        <f t="shared" si="43"/>
        <v>0</v>
      </c>
      <c r="AJ136" s="368">
        <f t="shared" si="44"/>
        <v>0</v>
      </c>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c r="BY136" s="64"/>
      <c r="BZ136" s="64"/>
      <c r="CA136" s="64"/>
      <c r="CB136" s="64"/>
      <c r="CC136" s="64"/>
      <c r="CD136" s="64"/>
      <c r="CE136" s="64"/>
      <c r="CF136" s="64"/>
      <c r="CG136" s="64"/>
      <c r="CH136" s="65"/>
    </row>
    <row r="137" spans="1:86" s="66" customFormat="1" ht="31.5" x14ac:dyDescent="0.25">
      <c r="A137" s="126">
        <v>5</v>
      </c>
      <c r="B137" s="137" t="s">
        <v>332</v>
      </c>
      <c r="C137" s="52">
        <v>1</v>
      </c>
      <c r="D137" s="52"/>
      <c r="E137" s="52"/>
      <c r="F137" s="52"/>
      <c r="G137" s="137"/>
      <c r="H137" s="127" t="s">
        <v>333</v>
      </c>
      <c r="I137" s="60">
        <v>10100</v>
      </c>
      <c r="J137" s="60">
        <v>9421</v>
      </c>
      <c r="K137" s="61"/>
      <c r="L137" s="61"/>
      <c r="M137" s="61"/>
      <c r="N137" s="61"/>
      <c r="O137" s="61"/>
      <c r="P137" s="124">
        <v>5000</v>
      </c>
      <c r="Q137" s="124">
        <v>5000</v>
      </c>
      <c r="R137" s="128">
        <v>2755.3449999999998</v>
      </c>
      <c r="S137" s="128">
        <v>2755.3449999999998</v>
      </c>
      <c r="T137" s="124">
        <v>5000</v>
      </c>
      <c r="U137" s="124">
        <v>5000</v>
      </c>
      <c r="V137" s="63">
        <f>W137</f>
        <v>5000</v>
      </c>
      <c r="W137" s="63">
        <f t="shared" si="69"/>
        <v>5000</v>
      </c>
      <c r="X137" s="60">
        <v>8776</v>
      </c>
      <c r="Y137" s="63">
        <f t="shared" si="70"/>
        <v>5000</v>
      </c>
      <c r="Z137" s="63">
        <v>3000</v>
      </c>
      <c r="AA137" s="63">
        <f t="shared" si="71"/>
        <v>3000</v>
      </c>
      <c r="AB137" s="63">
        <v>3000</v>
      </c>
      <c r="AC137" s="63"/>
      <c r="AD137" s="63"/>
      <c r="AE137" s="63"/>
      <c r="AF137" s="52"/>
      <c r="AG137" s="102"/>
      <c r="AH137" s="116">
        <f t="shared" si="50"/>
        <v>0</v>
      </c>
      <c r="AI137" s="368">
        <f t="shared" si="43"/>
        <v>0</v>
      </c>
      <c r="AJ137" s="368">
        <f t="shared" si="44"/>
        <v>0</v>
      </c>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4"/>
      <c r="BX137" s="64"/>
      <c r="BY137" s="64"/>
      <c r="BZ137" s="64"/>
      <c r="CA137" s="64"/>
      <c r="CB137" s="64"/>
      <c r="CC137" s="64"/>
      <c r="CD137" s="64"/>
      <c r="CE137" s="64"/>
      <c r="CF137" s="64"/>
      <c r="CG137" s="64"/>
      <c r="CH137" s="65"/>
    </row>
    <row r="138" spans="1:86" s="66" customFormat="1" ht="31.5" x14ac:dyDescent="0.25">
      <c r="A138" s="126">
        <v>6</v>
      </c>
      <c r="B138" s="52" t="s">
        <v>334</v>
      </c>
      <c r="C138" s="52">
        <v>1</v>
      </c>
      <c r="D138" s="52"/>
      <c r="E138" s="52"/>
      <c r="F138" s="52"/>
      <c r="G138" s="52"/>
      <c r="H138" s="127" t="s">
        <v>335</v>
      </c>
      <c r="I138" s="60">
        <v>14900</v>
      </c>
      <c r="J138" s="60">
        <v>14574</v>
      </c>
      <c r="K138" s="61"/>
      <c r="L138" s="61"/>
      <c r="M138" s="61"/>
      <c r="N138" s="61"/>
      <c r="O138" s="61"/>
      <c r="P138" s="124">
        <v>8500</v>
      </c>
      <c r="Q138" s="124">
        <v>8500</v>
      </c>
      <c r="R138" s="128">
        <v>5359.4740000000002</v>
      </c>
      <c r="S138" s="128">
        <v>5359.4740000000002</v>
      </c>
      <c r="T138" s="124">
        <v>8500</v>
      </c>
      <c r="U138" s="124">
        <v>8500</v>
      </c>
      <c r="V138" s="63">
        <f>W138</f>
        <v>8500</v>
      </c>
      <c r="W138" s="63">
        <f t="shared" si="69"/>
        <v>8500</v>
      </c>
      <c r="X138" s="60">
        <v>13984</v>
      </c>
      <c r="Y138" s="63">
        <f t="shared" si="70"/>
        <v>8500</v>
      </c>
      <c r="Z138" s="63">
        <v>4000</v>
      </c>
      <c r="AA138" s="63">
        <f t="shared" si="71"/>
        <v>4000</v>
      </c>
      <c r="AB138" s="63">
        <v>4000</v>
      </c>
      <c r="AC138" s="63"/>
      <c r="AD138" s="63"/>
      <c r="AE138" s="63"/>
      <c r="AG138" s="102"/>
      <c r="AH138" s="116">
        <f t="shared" si="50"/>
        <v>0</v>
      </c>
      <c r="AI138" s="368">
        <f t="shared" si="43"/>
        <v>0</v>
      </c>
      <c r="AJ138" s="368">
        <f t="shared" si="44"/>
        <v>0</v>
      </c>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64"/>
      <c r="BV138" s="64"/>
      <c r="BW138" s="64"/>
      <c r="BX138" s="64"/>
      <c r="BY138" s="64"/>
      <c r="BZ138" s="64"/>
      <c r="CA138" s="64"/>
      <c r="CB138" s="64"/>
      <c r="CC138" s="64"/>
      <c r="CD138" s="64"/>
      <c r="CE138" s="64"/>
      <c r="CF138" s="64"/>
      <c r="CG138" s="64"/>
      <c r="CH138" s="65"/>
    </row>
    <row r="139" spans="1:86" s="66" customFormat="1" ht="33.75" customHeight="1" x14ac:dyDescent="0.25">
      <c r="A139" s="55" t="s">
        <v>336</v>
      </c>
      <c r="B139" s="56" t="s">
        <v>245</v>
      </c>
      <c r="C139" s="52"/>
      <c r="D139" s="52"/>
      <c r="E139" s="52"/>
      <c r="F139" s="52"/>
      <c r="G139" s="56"/>
      <c r="H139" s="52"/>
      <c r="I139" s="101"/>
      <c r="J139" s="101"/>
      <c r="K139" s="101"/>
      <c r="L139" s="101"/>
      <c r="M139" s="101"/>
      <c r="N139" s="101"/>
      <c r="O139" s="101"/>
      <c r="P139" s="101"/>
      <c r="Q139" s="101"/>
      <c r="R139" s="101"/>
      <c r="S139" s="101"/>
      <c r="T139" s="101"/>
      <c r="U139" s="101"/>
      <c r="V139" s="63">
        <f t="shared" si="59"/>
        <v>0</v>
      </c>
      <c r="W139" s="101"/>
      <c r="X139" s="101"/>
      <c r="Y139" s="101"/>
      <c r="Z139" s="101"/>
      <c r="AA139" s="101"/>
      <c r="AB139" s="101"/>
      <c r="AC139" s="101"/>
      <c r="AD139" s="54"/>
      <c r="AE139" s="54"/>
      <c r="AG139" s="102"/>
      <c r="AH139" s="116">
        <f t="shared" si="50"/>
        <v>0</v>
      </c>
      <c r="AI139" s="368">
        <f t="shared" si="43"/>
        <v>0</v>
      </c>
      <c r="AJ139" s="368">
        <f t="shared" si="44"/>
        <v>0</v>
      </c>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5"/>
    </row>
    <row r="140" spans="1:86" s="66" customFormat="1" ht="52.5" customHeight="1" x14ac:dyDescent="0.25">
      <c r="A140" s="126">
        <v>1</v>
      </c>
      <c r="B140" s="137" t="s">
        <v>337</v>
      </c>
      <c r="C140" s="52"/>
      <c r="D140" s="52"/>
      <c r="E140" s="52">
        <v>1</v>
      </c>
      <c r="F140" s="52">
        <v>1</v>
      </c>
      <c r="G140" s="137"/>
      <c r="H140" s="205" t="s">
        <v>1041</v>
      </c>
      <c r="I140" s="60">
        <v>3600</v>
      </c>
      <c r="J140" s="60">
        <v>3420</v>
      </c>
      <c r="K140" s="61"/>
      <c r="L140" s="61"/>
      <c r="M140" s="61"/>
      <c r="N140" s="61"/>
      <c r="O140" s="61"/>
      <c r="P140" s="61"/>
      <c r="Q140" s="61"/>
      <c r="R140" s="61"/>
      <c r="S140" s="61"/>
      <c r="T140" s="61"/>
      <c r="U140" s="61"/>
      <c r="V140" s="63">
        <f t="shared" si="59"/>
        <v>0</v>
      </c>
      <c r="W140" s="63">
        <f t="shared" ref="W140:W153" si="72">Y140</f>
        <v>0</v>
      </c>
      <c r="X140" s="60">
        <v>3420</v>
      </c>
      <c r="Y140" s="63">
        <f t="shared" ref="Y140:Y153" si="73">K140+Q140</f>
        <v>0</v>
      </c>
      <c r="Z140" s="63">
        <v>2000</v>
      </c>
      <c r="AA140" s="63">
        <f>AB140+AC140</f>
        <v>1000</v>
      </c>
      <c r="AB140" s="63">
        <v>1000</v>
      </c>
      <c r="AC140" s="63"/>
      <c r="AD140" s="63"/>
      <c r="AE140" s="63"/>
      <c r="AG140" s="102"/>
      <c r="AH140" s="116">
        <f t="shared" si="50"/>
        <v>0</v>
      </c>
      <c r="AI140" s="368">
        <f t="shared" si="43"/>
        <v>0</v>
      </c>
      <c r="AJ140" s="368">
        <f t="shared" si="44"/>
        <v>0</v>
      </c>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5"/>
    </row>
    <row r="141" spans="1:86" s="66" customFormat="1" ht="40.5" customHeight="1" x14ac:dyDescent="0.25">
      <c r="A141" s="126">
        <v>2</v>
      </c>
      <c r="B141" s="52" t="s">
        <v>338</v>
      </c>
      <c r="C141" s="52"/>
      <c r="D141" s="52"/>
      <c r="E141" s="52">
        <v>1</v>
      </c>
      <c r="F141" s="52">
        <v>1</v>
      </c>
      <c r="G141" s="52"/>
      <c r="H141" s="52" t="s">
        <v>1052</v>
      </c>
      <c r="I141" s="60">
        <v>2200</v>
      </c>
      <c r="J141" s="60">
        <v>2090</v>
      </c>
      <c r="K141" s="61"/>
      <c r="L141" s="61"/>
      <c r="M141" s="61"/>
      <c r="N141" s="61"/>
      <c r="O141" s="61"/>
      <c r="P141" s="61"/>
      <c r="Q141" s="61"/>
      <c r="R141" s="61"/>
      <c r="S141" s="61"/>
      <c r="T141" s="61"/>
      <c r="U141" s="61"/>
      <c r="V141" s="63">
        <f t="shared" si="59"/>
        <v>0</v>
      </c>
      <c r="W141" s="63">
        <f t="shared" si="72"/>
        <v>0</v>
      </c>
      <c r="X141" s="60">
        <v>2090</v>
      </c>
      <c r="Y141" s="63">
        <f t="shared" si="73"/>
        <v>0</v>
      </c>
      <c r="Z141" s="63">
        <v>2000</v>
      </c>
      <c r="AA141" s="63">
        <f t="shared" ref="AA141:AA153" si="74">AB141+AC141</f>
        <v>1000</v>
      </c>
      <c r="AB141" s="63">
        <v>1000</v>
      </c>
      <c r="AC141" s="63"/>
      <c r="AD141" s="63"/>
      <c r="AE141" s="63"/>
      <c r="AG141" s="102"/>
      <c r="AH141" s="116">
        <f t="shared" si="50"/>
        <v>0</v>
      </c>
      <c r="AI141" s="368">
        <f t="shared" si="43"/>
        <v>0</v>
      </c>
      <c r="AJ141" s="368">
        <f t="shared" si="44"/>
        <v>0</v>
      </c>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c r="BU141" s="64"/>
      <c r="BV141" s="64"/>
      <c r="BW141" s="64"/>
      <c r="BX141" s="64"/>
      <c r="BY141" s="64"/>
      <c r="BZ141" s="64"/>
      <c r="CA141" s="64"/>
      <c r="CB141" s="64"/>
      <c r="CC141" s="64"/>
      <c r="CD141" s="64"/>
      <c r="CE141" s="64"/>
      <c r="CF141" s="64"/>
      <c r="CG141" s="64"/>
      <c r="CH141" s="65"/>
    </row>
    <row r="142" spans="1:86" s="66" customFormat="1" ht="42.75" customHeight="1" x14ac:dyDescent="0.25">
      <c r="A142" s="126">
        <v>3</v>
      </c>
      <c r="B142" s="137" t="s">
        <v>339</v>
      </c>
      <c r="C142" s="52"/>
      <c r="D142" s="52"/>
      <c r="E142" s="52">
        <v>1</v>
      </c>
      <c r="F142" s="52">
        <v>1</v>
      </c>
      <c r="G142" s="137"/>
      <c r="H142" s="52" t="s">
        <v>1040</v>
      </c>
      <c r="I142" s="60">
        <v>3300</v>
      </c>
      <c r="J142" s="60">
        <v>2850</v>
      </c>
      <c r="K142" s="61"/>
      <c r="L142" s="61"/>
      <c r="M142" s="61"/>
      <c r="N142" s="61"/>
      <c r="O142" s="61"/>
      <c r="P142" s="61"/>
      <c r="Q142" s="61"/>
      <c r="R142" s="61"/>
      <c r="S142" s="61"/>
      <c r="T142" s="61"/>
      <c r="U142" s="61"/>
      <c r="V142" s="63">
        <f t="shared" si="59"/>
        <v>0</v>
      </c>
      <c r="W142" s="63">
        <f t="shared" si="72"/>
        <v>0</v>
      </c>
      <c r="X142" s="60">
        <v>2850</v>
      </c>
      <c r="Y142" s="63">
        <f t="shared" si="73"/>
        <v>0</v>
      </c>
      <c r="Z142" s="63">
        <v>2800</v>
      </c>
      <c r="AA142" s="63">
        <f t="shared" si="74"/>
        <v>1000</v>
      </c>
      <c r="AB142" s="63">
        <v>1000</v>
      </c>
      <c r="AC142" s="63"/>
      <c r="AD142" s="63"/>
      <c r="AE142" s="63"/>
      <c r="AG142" s="102"/>
      <c r="AH142" s="116">
        <f t="shared" si="50"/>
        <v>0</v>
      </c>
      <c r="AI142" s="368">
        <f t="shared" ref="AI142:AI205" si="75">P142-Q142</f>
        <v>0</v>
      </c>
      <c r="AJ142" s="368">
        <f t="shared" ref="AJ142:AJ205" si="76">V142-W142</f>
        <v>0</v>
      </c>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64"/>
      <c r="CD142" s="64"/>
      <c r="CE142" s="64"/>
      <c r="CF142" s="64"/>
      <c r="CG142" s="64"/>
      <c r="CH142" s="65"/>
    </row>
    <row r="143" spans="1:86" s="66" customFormat="1" ht="47.25" customHeight="1" x14ac:dyDescent="0.25">
      <c r="A143" s="126">
        <v>4</v>
      </c>
      <c r="B143" s="52" t="s">
        <v>340</v>
      </c>
      <c r="C143" s="52"/>
      <c r="D143" s="52"/>
      <c r="E143" s="52">
        <v>1</v>
      </c>
      <c r="F143" s="52">
        <v>1</v>
      </c>
      <c r="G143" s="52"/>
      <c r="H143" s="205" t="s">
        <v>1042</v>
      </c>
      <c r="I143" s="60">
        <v>1900</v>
      </c>
      <c r="J143" s="60">
        <v>1805</v>
      </c>
      <c r="K143" s="61"/>
      <c r="L143" s="61"/>
      <c r="M143" s="61"/>
      <c r="N143" s="61"/>
      <c r="O143" s="61"/>
      <c r="P143" s="61"/>
      <c r="Q143" s="61"/>
      <c r="R143" s="61"/>
      <c r="S143" s="61"/>
      <c r="T143" s="61"/>
      <c r="U143" s="61"/>
      <c r="V143" s="63">
        <f t="shared" si="59"/>
        <v>0</v>
      </c>
      <c r="W143" s="63">
        <f t="shared" si="72"/>
        <v>0</v>
      </c>
      <c r="X143" s="60">
        <v>1805</v>
      </c>
      <c r="Y143" s="63">
        <f t="shared" si="73"/>
        <v>0</v>
      </c>
      <c r="Z143" s="63">
        <f>98%*X143</f>
        <v>1768.8999999999999</v>
      </c>
      <c r="AA143" s="63">
        <f t="shared" si="74"/>
        <v>1000</v>
      </c>
      <c r="AB143" s="63">
        <v>1000</v>
      </c>
      <c r="AC143" s="63"/>
      <c r="AD143" s="63"/>
      <c r="AE143" s="63"/>
      <c r="AG143" s="102"/>
      <c r="AH143" s="116">
        <f t="shared" si="50"/>
        <v>0</v>
      </c>
      <c r="AI143" s="368">
        <f t="shared" si="75"/>
        <v>0</v>
      </c>
      <c r="AJ143" s="368">
        <f t="shared" si="76"/>
        <v>0</v>
      </c>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A143" s="64"/>
      <c r="CB143" s="64"/>
      <c r="CC143" s="64"/>
      <c r="CD143" s="64"/>
      <c r="CE143" s="64"/>
      <c r="CF143" s="64"/>
      <c r="CG143" s="64"/>
      <c r="CH143" s="65"/>
    </row>
    <row r="144" spans="1:86" s="66" customFormat="1" ht="51" customHeight="1" x14ac:dyDescent="0.25">
      <c r="A144" s="126">
        <v>5</v>
      </c>
      <c r="B144" s="52" t="s">
        <v>341</v>
      </c>
      <c r="C144" s="52"/>
      <c r="D144" s="52"/>
      <c r="E144" s="52">
        <v>1</v>
      </c>
      <c r="F144" s="52">
        <v>1</v>
      </c>
      <c r="G144" s="52"/>
      <c r="H144" s="52" t="s">
        <v>1053</v>
      </c>
      <c r="I144" s="60">
        <v>1450</v>
      </c>
      <c r="J144" s="60">
        <v>1377.5</v>
      </c>
      <c r="K144" s="61"/>
      <c r="L144" s="61"/>
      <c r="M144" s="61"/>
      <c r="N144" s="61"/>
      <c r="O144" s="61"/>
      <c r="P144" s="61"/>
      <c r="Q144" s="61"/>
      <c r="R144" s="61"/>
      <c r="S144" s="61"/>
      <c r="T144" s="61"/>
      <c r="U144" s="61"/>
      <c r="V144" s="63">
        <f t="shared" si="59"/>
        <v>0</v>
      </c>
      <c r="W144" s="63">
        <f t="shared" si="72"/>
        <v>0</v>
      </c>
      <c r="X144" s="60">
        <v>1377.5</v>
      </c>
      <c r="Y144" s="63">
        <f t="shared" si="73"/>
        <v>0</v>
      </c>
      <c r="Z144" s="63">
        <v>1300</v>
      </c>
      <c r="AA144" s="63">
        <f t="shared" si="74"/>
        <v>1308.625</v>
      </c>
      <c r="AB144" s="63">
        <v>1308.625</v>
      </c>
      <c r="AC144" s="63"/>
      <c r="AD144" s="63"/>
      <c r="AE144" s="63"/>
      <c r="AG144" s="102"/>
      <c r="AH144" s="116">
        <f t="shared" si="50"/>
        <v>0</v>
      </c>
      <c r="AI144" s="368">
        <f t="shared" si="75"/>
        <v>0</v>
      </c>
      <c r="AJ144" s="368">
        <f t="shared" si="76"/>
        <v>0</v>
      </c>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c r="BJ144" s="64"/>
      <c r="BK144" s="64"/>
      <c r="BL144" s="64"/>
      <c r="BM144" s="64"/>
      <c r="BN144" s="64"/>
      <c r="BO144" s="64"/>
      <c r="BP144" s="64"/>
      <c r="BQ144" s="64"/>
      <c r="BR144" s="64"/>
      <c r="BS144" s="64"/>
      <c r="BT144" s="64"/>
      <c r="BU144" s="64"/>
      <c r="BV144" s="64"/>
      <c r="BW144" s="64"/>
      <c r="BX144" s="64"/>
      <c r="BY144" s="64"/>
      <c r="BZ144" s="64"/>
      <c r="CA144" s="64"/>
      <c r="CB144" s="64"/>
      <c r="CC144" s="64"/>
      <c r="CD144" s="64"/>
      <c r="CE144" s="64"/>
      <c r="CF144" s="64"/>
      <c r="CG144" s="64"/>
      <c r="CH144" s="65"/>
    </row>
    <row r="145" spans="1:86" s="66" customFormat="1" ht="57.75" customHeight="1" x14ac:dyDescent="0.25">
      <c r="A145" s="126">
        <v>6</v>
      </c>
      <c r="B145" s="52" t="s">
        <v>342</v>
      </c>
      <c r="C145" s="52"/>
      <c r="D145" s="52"/>
      <c r="E145" s="52">
        <v>1</v>
      </c>
      <c r="F145" s="52">
        <v>1</v>
      </c>
      <c r="G145" s="52"/>
      <c r="H145" s="205" t="s">
        <v>1043</v>
      </c>
      <c r="I145" s="60">
        <v>3300</v>
      </c>
      <c r="J145" s="60">
        <v>3135</v>
      </c>
      <c r="K145" s="61"/>
      <c r="L145" s="61"/>
      <c r="M145" s="61"/>
      <c r="N145" s="61"/>
      <c r="O145" s="61"/>
      <c r="P145" s="61"/>
      <c r="Q145" s="61"/>
      <c r="R145" s="61"/>
      <c r="S145" s="61"/>
      <c r="T145" s="61"/>
      <c r="U145" s="61"/>
      <c r="V145" s="63">
        <f t="shared" si="59"/>
        <v>0</v>
      </c>
      <c r="W145" s="63">
        <f t="shared" si="72"/>
        <v>0</v>
      </c>
      <c r="X145" s="60">
        <v>3135</v>
      </c>
      <c r="Y145" s="63">
        <f t="shared" si="73"/>
        <v>0</v>
      </c>
      <c r="Z145" s="63">
        <v>2000</v>
      </c>
      <c r="AA145" s="63">
        <f t="shared" si="74"/>
        <v>500</v>
      </c>
      <c r="AB145" s="63">
        <v>500</v>
      </c>
      <c r="AC145" s="63"/>
      <c r="AD145" s="63"/>
      <c r="AE145" s="63"/>
      <c r="AG145" s="102"/>
      <c r="AH145" s="116">
        <f t="shared" si="50"/>
        <v>0</v>
      </c>
      <c r="AI145" s="368">
        <f t="shared" si="75"/>
        <v>0</v>
      </c>
      <c r="AJ145" s="368">
        <f t="shared" si="76"/>
        <v>0</v>
      </c>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c r="BJ145" s="64"/>
      <c r="BK145" s="64"/>
      <c r="BL145" s="64"/>
      <c r="BM145" s="64"/>
      <c r="BN145" s="64"/>
      <c r="BO145" s="64"/>
      <c r="BP145" s="64"/>
      <c r="BQ145" s="64"/>
      <c r="BR145" s="64"/>
      <c r="BS145" s="64"/>
      <c r="BT145" s="64"/>
      <c r="BU145" s="64"/>
      <c r="BV145" s="64"/>
      <c r="BW145" s="64"/>
      <c r="BX145" s="64"/>
      <c r="BY145" s="64"/>
      <c r="BZ145" s="64"/>
      <c r="CA145" s="64"/>
      <c r="CB145" s="64"/>
      <c r="CC145" s="64"/>
      <c r="CD145" s="64"/>
      <c r="CE145" s="64"/>
      <c r="CF145" s="64"/>
      <c r="CG145" s="64"/>
      <c r="CH145" s="65"/>
    </row>
    <row r="146" spans="1:86" s="66" customFormat="1" ht="43.5" customHeight="1" x14ac:dyDescent="0.25">
      <c r="A146" s="126">
        <v>7</v>
      </c>
      <c r="B146" s="52" t="s">
        <v>343</v>
      </c>
      <c r="C146" s="52"/>
      <c r="D146" s="52"/>
      <c r="E146" s="52">
        <v>1</v>
      </c>
      <c r="F146" s="52">
        <v>1</v>
      </c>
      <c r="G146" s="52"/>
      <c r="H146" s="205" t="s">
        <v>1044</v>
      </c>
      <c r="I146" s="60">
        <v>7000</v>
      </c>
      <c r="J146" s="60">
        <v>6650</v>
      </c>
      <c r="K146" s="61"/>
      <c r="L146" s="61"/>
      <c r="M146" s="61"/>
      <c r="N146" s="61"/>
      <c r="O146" s="61"/>
      <c r="P146" s="61"/>
      <c r="Q146" s="61"/>
      <c r="R146" s="61"/>
      <c r="S146" s="61"/>
      <c r="T146" s="61"/>
      <c r="U146" s="61"/>
      <c r="V146" s="63">
        <f t="shared" si="59"/>
        <v>0</v>
      </c>
      <c r="W146" s="63">
        <f t="shared" si="72"/>
        <v>0</v>
      </c>
      <c r="X146" s="60">
        <v>6650</v>
      </c>
      <c r="Y146" s="63">
        <f t="shared" si="73"/>
        <v>0</v>
      </c>
      <c r="Z146" s="63">
        <v>4000</v>
      </c>
      <c r="AA146" s="63">
        <f t="shared" si="74"/>
        <v>2000</v>
      </c>
      <c r="AB146" s="63">
        <v>2000</v>
      </c>
      <c r="AC146" s="63"/>
      <c r="AD146" s="63"/>
      <c r="AE146" s="63"/>
      <c r="AG146" s="102"/>
      <c r="AH146" s="116">
        <f t="shared" si="50"/>
        <v>0</v>
      </c>
      <c r="AI146" s="368">
        <f t="shared" si="75"/>
        <v>0</v>
      </c>
      <c r="AJ146" s="368">
        <f t="shared" si="76"/>
        <v>0</v>
      </c>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c r="BJ146" s="64"/>
      <c r="BK146" s="64"/>
      <c r="BL146" s="64"/>
      <c r="BM146" s="64"/>
      <c r="BN146" s="64"/>
      <c r="BO146" s="64"/>
      <c r="BP146" s="64"/>
      <c r="BQ146" s="64"/>
      <c r="BR146" s="64"/>
      <c r="BS146" s="64"/>
      <c r="BT146" s="64"/>
      <c r="BU146" s="64"/>
      <c r="BV146" s="64"/>
      <c r="BW146" s="64"/>
      <c r="BX146" s="64"/>
      <c r="BY146" s="64"/>
      <c r="BZ146" s="64"/>
      <c r="CA146" s="64"/>
      <c r="CB146" s="64"/>
      <c r="CC146" s="64"/>
      <c r="CD146" s="64"/>
      <c r="CE146" s="64"/>
      <c r="CF146" s="64"/>
      <c r="CG146" s="64"/>
      <c r="CH146" s="65"/>
    </row>
    <row r="147" spans="1:86" s="66" customFormat="1" ht="51" customHeight="1" x14ac:dyDescent="0.25">
      <c r="A147" s="126">
        <v>8</v>
      </c>
      <c r="B147" s="137" t="s">
        <v>344</v>
      </c>
      <c r="C147" s="52"/>
      <c r="D147" s="52"/>
      <c r="E147" s="52">
        <v>1</v>
      </c>
      <c r="F147" s="52">
        <v>1</v>
      </c>
      <c r="G147" s="137"/>
      <c r="H147" s="205" t="s">
        <v>1045</v>
      </c>
      <c r="I147" s="60">
        <v>3200</v>
      </c>
      <c r="J147" s="60">
        <v>3040</v>
      </c>
      <c r="K147" s="61"/>
      <c r="L147" s="61"/>
      <c r="M147" s="61"/>
      <c r="N147" s="61"/>
      <c r="O147" s="61"/>
      <c r="P147" s="61"/>
      <c r="Q147" s="61"/>
      <c r="R147" s="61"/>
      <c r="S147" s="61"/>
      <c r="T147" s="61"/>
      <c r="U147" s="61"/>
      <c r="V147" s="63">
        <f t="shared" si="59"/>
        <v>0</v>
      </c>
      <c r="W147" s="63">
        <f t="shared" si="72"/>
        <v>0</v>
      </c>
      <c r="X147" s="60">
        <v>3040</v>
      </c>
      <c r="Y147" s="63">
        <f t="shared" si="73"/>
        <v>0</v>
      </c>
      <c r="Z147" s="63">
        <v>2000</v>
      </c>
      <c r="AA147" s="63">
        <f t="shared" si="74"/>
        <v>1000</v>
      </c>
      <c r="AB147" s="63">
        <v>1000</v>
      </c>
      <c r="AC147" s="63"/>
      <c r="AD147" s="63"/>
      <c r="AE147" s="63"/>
      <c r="AG147" s="102"/>
      <c r="AH147" s="116">
        <f t="shared" si="50"/>
        <v>0</v>
      </c>
      <c r="AI147" s="368">
        <f t="shared" si="75"/>
        <v>0</v>
      </c>
      <c r="AJ147" s="368">
        <f t="shared" si="76"/>
        <v>0</v>
      </c>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c r="BJ147" s="64"/>
      <c r="BK147" s="64"/>
      <c r="BL147" s="64"/>
      <c r="BM147" s="64"/>
      <c r="BN147" s="64"/>
      <c r="BO147" s="64"/>
      <c r="BP147" s="64"/>
      <c r="BQ147" s="64"/>
      <c r="BR147" s="64"/>
      <c r="BS147" s="64"/>
      <c r="BT147" s="64"/>
      <c r="BU147" s="64"/>
      <c r="BV147" s="64"/>
      <c r="BW147" s="64"/>
      <c r="BX147" s="64"/>
      <c r="BY147" s="64"/>
      <c r="BZ147" s="64"/>
      <c r="CA147" s="64"/>
      <c r="CB147" s="64"/>
      <c r="CC147" s="64"/>
      <c r="CD147" s="64"/>
      <c r="CE147" s="64"/>
      <c r="CF147" s="64"/>
      <c r="CG147" s="64"/>
      <c r="CH147" s="65"/>
    </row>
    <row r="148" spans="1:86" s="66" customFormat="1" ht="44.25" customHeight="1" x14ac:dyDescent="0.25">
      <c r="A148" s="126">
        <v>9</v>
      </c>
      <c r="B148" s="52" t="s">
        <v>345</v>
      </c>
      <c r="C148" s="52"/>
      <c r="D148" s="52"/>
      <c r="E148" s="52">
        <v>1</v>
      </c>
      <c r="F148" s="52">
        <v>1</v>
      </c>
      <c r="G148" s="52"/>
      <c r="H148" s="205" t="s">
        <v>1046</v>
      </c>
      <c r="I148" s="60">
        <v>1100</v>
      </c>
      <c r="J148" s="60">
        <v>1045</v>
      </c>
      <c r="K148" s="61"/>
      <c r="L148" s="61"/>
      <c r="M148" s="61"/>
      <c r="N148" s="61"/>
      <c r="O148" s="61"/>
      <c r="P148" s="61"/>
      <c r="Q148" s="61"/>
      <c r="R148" s="61"/>
      <c r="S148" s="61"/>
      <c r="T148" s="61"/>
      <c r="U148" s="61"/>
      <c r="V148" s="63">
        <f t="shared" si="59"/>
        <v>0</v>
      </c>
      <c r="W148" s="63">
        <f t="shared" si="72"/>
        <v>0</v>
      </c>
      <c r="X148" s="60">
        <v>1045</v>
      </c>
      <c r="Y148" s="63">
        <f t="shared" si="73"/>
        <v>0</v>
      </c>
      <c r="Z148" s="63">
        <v>1000</v>
      </c>
      <c r="AA148" s="63">
        <f t="shared" si="74"/>
        <v>992.75</v>
      </c>
      <c r="AB148" s="63">
        <v>992.75</v>
      </c>
      <c r="AC148" s="63"/>
      <c r="AD148" s="63"/>
      <c r="AE148" s="63"/>
      <c r="AG148" s="102"/>
      <c r="AH148" s="116">
        <f t="shared" si="50"/>
        <v>0</v>
      </c>
      <c r="AI148" s="368">
        <f t="shared" si="75"/>
        <v>0</v>
      </c>
      <c r="AJ148" s="368">
        <f t="shared" si="76"/>
        <v>0</v>
      </c>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c r="BJ148" s="64"/>
      <c r="BK148" s="64"/>
      <c r="BL148" s="64"/>
      <c r="BM148" s="64"/>
      <c r="BN148" s="64"/>
      <c r="BO148" s="64"/>
      <c r="BP148" s="64"/>
      <c r="BQ148" s="64"/>
      <c r="BR148" s="64"/>
      <c r="BS148" s="64"/>
      <c r="BT148" s="64"/>
      <c r="BU148" s="64"/>
      <c r="BV148" s="64"/>
      <c r="BW148" s="64"/>
      <c r="BX148" s="64"/>
      <c r="BY148" s="64"/>
      <c r="BZ148" s="64"/>
      <c r="CA148" s="64"/>
      <c r="CB148" s="64"/>
      <c r="CC148" s="64"/>
      <c r="CD148" s="64"/>
      <c r="CE148" s="64"/>
      <c r="CF148" s="64"/>
      <c r="CG148" s="64"/>
      <c r="CH148" s="65"/>
    </row>
    <row r="149" spans="1:86" s="66" customFormat="1" ht="40.5" customHeight="1" x14ac:dyDescent="0.25">
      <c r="A149" s="126">
        <v>10</v>
      </c>
      <c r="B149" s="137" t="s">
        <v>346</v>
      </c>
      <c r="C149" s="52"/>
      <c r="D149" s="52"/>
      <c r="E149" s="52">
        <v>1</v>
      </c>
      <c r="F149" s="52">
        <v>1</v>
      </c>
      <c r="G149" s="137"/>
      <c r="H149" s="205" t="s">
        <v>1158</v>
      </c>
      <c r="I149" s="60">
        <v>3600</v>
      </c>
      <c r="J149" s="60">
        <v>3420</v>
      </c>
      <c r="K149" s="61"/>
      <c r="L149" s="61"/>
      <c r="M149" s="61"/>
      <c r="N149" s="61"/>
      <c r="O149" s="61"/>
      <c r="P149" s="61"/>
      <c r="Q149" s="61"/>
      <c r="R149" s="61"/>
      <c r="S149" s="61"/>
      <c r="T149" s="61"/>
      <c r="U149" s="61"/>
      <c r="V149" s="63">
        <f t="shared" si="59"/>
        <v>0</v>
      </c>
      <c r="W149" s="63">
        <f t="shared" si="72"/>
        <v>0</v>
      </c>
      <c r="X149" s="60">
        <v>3420</v>
      </c>
      <c r="Y149" s="63">
        <f t="shared" si="73"/>
        <v>0</v>
      </c>
      <c r="Z149" s="63">
        <v>2000</v>
      </c>
      <c r="AA149" s="63">
        <f t="shared" si="74"/>
        <v>1000</v>
      </c>
      <c r="AB149" s="63">
        <v>1000</v>
      </c>
      <c r="AC149" s="63"/>
      <c r="AD149" s="63"/>
      <c r="AE149" s="63"/>
      <c r="AG149" s="102"/>
      <c r="AH149" s="116">
        <f t="shared" si="50"/>
        <v>0</v>
      </c>
      <c r="AI149" s="368">
        <f t="shared" si="75"/>
        <v>0</v>
      </c>
      <c r="AJ149" s="368">
        <f t="shared" si="76"/>
        <v>0</v>
      </c>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c r="BJ149" s="64"/>
      <c r="BK149" s="64"/>
      <c r="BL149" s="64"/>
      <c r="BM149" s="64"/>
      <c r="BN149" s="64"/>
      <c r="BO149" s="64"/>
      <c r="BP149" s="64"/>
      <c r="BQ149" s="64"/>
      <c r="BR149" s="64"/>
      <c r="BS149" s="64"/>
      <c r="BT149" s="64"/>
      <c r="BU149" s="64"/>
      <c r="BV149" s="64"/>
      <c r="BW149" s="64"/>
      <c r="BX149" s="64"/>
      <c r="BY149" s="64"/>
      <c r="BZ149" s="64"/>
      <c r="CA149" s="64"/>
      <c r="CB149" s="64"/>
      <c r="CC149" s="64"/>
      <c r="CD149" s="64"/>
      <c r="CE149" s="64"/>
      <c r="CF149" s="64"/>
      <c r="CG149" s="64"/>
      <c r="CH149" s="65"/>
    </row>
    <row r="150" spans="1:86" s="66" customFormat="1" ht="44.25" customHeight="1" x14ac:dyDescent="0.25">
      <c r="A150" s="126">
        <v>11</v>
      </c>
      <c r="B150" s="137" t="s">
        <v>347</v>
      </c>
      <c r="C150" s="52"/>
      <c r="D150" s="52"/>
      <c r="E150" s="52">
        <v>1</v>
      </c>
      <c r="F150" s="52">
        <v>1</v>
      </c>
      <c r="G150" s="137"/>
      <c r="H150" s="205" t="s">
        <v>1047</v>
      </c>
      <c r="I150" s="60">
        <v>3000</v>
      </c>
      <c r="J150" s="60">
        <v>2850</v>
      </c>
      <c r="K150" s="61"/>
      <c r="L150" s="61"/>
      <c r="M150" s="61"/>
      <c r="N150" s="61"/>
      <c r="O150" s="61"/>
      <c r="P150" s="61"/>
      <c r="Q150" s="61"/>
      <c r="R150" s="61"/>
      <c r="S150" s="61"/>
      <c r="T150" s="61"/>
      <c r="U150" s="61"/>
      <c r="V150" s="63">
        <f t="shared" si="59"/>
        <v>0</v>
      </c>
      <c r="W150" s="63">
        <f t="shared" si="72"/>
        <v>0</v>
      </c>
      <c r="X150" s="60">
        <v>2850</v>
      </c>
      <c r="Y150" s="63">
        <f t="shared" si="73"/>
        <v>0</v>
      </c>
      <c r="Z150" s="63">
        <v>2800</v>
      </c>
      <c r="AA150" s="63">
        <f t="shared" si="74"/>
        <v>1000</v>
      </c>
      <c r="AB150" s="63">
        <v>1000</v>
      </c>
      <c r="AC150" s="63"/>
      <c r="AD150" s="63"/>
      <c r="AE150" s="63"/>
      <c r="AG150" s="102"/>
      <c r="AH150" s="116">
        <f t="shared" si="50"/>
        <v>0</v>
      </c>
      <c r="AI150" s="368">
        <f t="shared" si="75"/>
        <v>0</v>
      </c>
      <c r="AJ150" s="368">
        <f t="shared" si="76"/>
        <v>0</v>
      </c>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c r="BJ150" s="64"/>
      <c r="BK150" s="64"/>
      <c r="BL150" s="64"/>
      <c r="BM150" s="64"/>
      <c r="BN150" s="64"/>
      <c r="BO150" s="64"/>
      <c r="BP150" s="64"/>
      <c r="BQ150" s="64"/>
      <c r="BR150" s="64"/>
      <c r="BS150" s="64"/>
      <c r="BT150" s="64"/>
      <c r="BU150" s="64"/>
      <c r="BV150" s="64"/>
      <c r="BW150" s="64"/>
      <c r="BX150" s="64"/>
      <c r="BY150" s="64"/>
      <c r="BZ150" s="64"/>
      <c r="CA150" s="64"/>
      <c r="CB150" s="64"/>
      <c r="CC150" s="64"/>
      <c r="CD150" s="64"/>
      <c r="CE150" s="64"/>
      <c r="CF150" s="64"/>
      <c r="CG150" s="64"/>
      <c r="CH150" s="65"/>
    </row>
    <row r="151" spans="1:86" s="66" customFormat="1" ht="48" customHeight="1" x14ac:dyDescent="0.25">
      <c r="A151" s="197">
        <v>12</v>
      </c>
      <c r="B151" s="172" t="s">
        <v>348</v>
      </c>
      <c r="C151" s="52"/>
      <c r="D151" s="52"/>
      <c r="E151" s="52">
        <v>1</v>
      </c>
      <c r="F151" s="52">
        <v>1</v>
      </c>
      <c r="G151" s="172"/>
      <c r="H151" s="127" t="s">
        <v>1048</v>
      </c>
      <c r="I151" s="206">
        <v>2900</v>
      </c>
      <c r="J151" s="206">
        <v>2900</v>
      </c>
      <c r="K151" s="61"/>
      <c r="L151" s="61"/>
      <c r="M151" s="61"/>
      <c r="N151" s="61"/>
      <c r="O151" s="61"/>
      <c r="P151" s="124"/>
      <c r="Q151" s="124"/>
      <c r="R151" s="124"/>
      <c r="S151" s="124"/>
      <c r="T151" s="124"/>
      <c r="U151" s="124"/>
      <c r="V151" s="63">
        <f t="shared" si="59"/>
        <v>0</v>
      </c>
      <c r="W151" s="63">
        <f t="shared" si="72"/>
        <v>0</v>
      </c>
      <c r="X151" s="206">
        <v>2900</v>
      </c>
      <c r="Y151" s="63">
        <f t="shared" si="73"/>
        <v>0</v>
      </c>
      <c r="Z151" s="63">
        <v>2850</v>
      </c>
      <c r="AA151" s="63">
        <f t="shared" si="74"/>
        <v>1000</v>
      </c>
      <c r="AB151" s="63">
        <v>1000</v>
      </c>
      <c r="AC151" s="63"/>
      <c r="AD151" s="63"/>
      <c r="AE151" s="63"/>
      <c r="AG151" s="102"/>
      <c r="AH151" s="116">
        <f t="shared" si="50"/>
        <v>0</v>
      </c>
      <c r="AI151" s="368">
        <f t="shared" si="75"/>
        <v>0</v>
      </c>
      <c r="AJ151" s="368">
        <f t="shared" si="76"/>
        <v>0</v>
      </c>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c r="BJ151" s="64"/>
      <c r="BK151" s="64"/>
      <c r="BL151" s="64"/>
      <c r="BM151" s="64"/>
      <c r="BN151" s="64"/>
      <c r="BO151" s="64"/>
      <c r="BP151" s="64"/>
      <c r="BQ151" s="64"/>
      <c r="BR151" s="64"/>
      <c r="BS151" s="64"/>
      <c r="BT151" s="64"/>
      <c r="BU151" s="64"/>
      <c r="BV151" s="64"/>
      <c r="BW151" s="64"/>
      <c r="BX151" s="64"/>
      <c r="BY151" s="64"/>
      <c r="BZ151" s="64"/>
      <c r="CA151" s="64"/>
      <c r="CB151" s="64"/>
      <c r="CC151" s="64"/>
      <c r="CD151" s="64"/>
      <c r="CE151" s="64"/>
      <c r="CF151" s="64"/>
      <c r="CG151" s="64"/>
      <c r="CH151" s="65"/>
    </row>
    <row r="152" spans="1:86" s="66" customFormat="1" ht="44.25" customHeight="1" x14ac:dyDescent="0.25">
      <c r="A152" s="197">
        <v>13</v>
      </c>
      <c r="B152" s="172" t="s">
        <v>349</v>
      </c>
      <c r="C152" s="52"/>
      <c r="D152" s="52"/>
      <c r="E152" s="52">
        <v>1</v>
      </c>
      <c r="F152" s="52">
        <v>1</v>
      </c>
      <c r="G152" s="172"/>
      <c r="H152" s="127" t="s">
        <v>1049</v>
      </c>
      <c r="I152" s="206">
        <v>3500</v>
      </c>
      <c r="J152" s="206">
        <v>3500</v>
      </c>
      <c r="K152" s="61"/>
      <c r="L152" s="61"/>
      <c r="M152" s="61"/>
      <c r="N152" s="61"/>
      <c r="O152" s="61"/>
      <c r="P152" s="124"/>
      <c r="Q152" s="124"/>
      <c r="R152" s="124"/>
      <c r="S152" s="124"/>
      <c r="T152" s="124"/>
      <c r="U152" s="124"/>
      <c r="V152" s="63">
        <f t="shared" si="59"/>
        <v>0</v>
      </c>
      <c r="W152" s="63">
        <f t="shared" si="72"/>
        <v>0</v>
      </c>
      <c r="X152" s="206">
        <v>3500</v>
      </c>
      <c r="Y152" s="63">
        <f t="shared" si="73"/>
        <v>0</v>
      </c>
      <c r="Z152" s="63">
        <v>2000</v>
      </c>
      <c r="AA152" s="63">
        <f t="shared" si="74"/>
        <v>1000</v>
      </c>
      <c r="AB152" s="63">
        <v>1000</v>
      </c>
      <c r="AC152" s="63"/>
      <c r="AD152" s="63"/>
      <c r="AE152" s="63"/>
      <c r="AG152" s="102"/>
      <c r="AH152" s="116">
        <f t="shared" si="50"/>
        <v>0</v>
      </c>
      <c r="AI152" s="368">
        <f t="shared" si="75"/>
        <v>0</v>
      </c>
      <c r="AJ152" s="368">
        <f t="shared" si="76"/>
        <v>0</v>
      </c>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c r="BJ152" s="64"/>
      <c r="BK152" s="64"/>
      <c r="BL152" s="64"/>
      <c r="BM152" s="64"/>
      <c r="BN152" s="64"/>
      <c r="BO152" s="64"/>
      <c r="BP152" s="64"/>
      <c r="BQ152" s="64"/>
      <c r="BR152" s="64"/>
      <c r="BS152" s="64"/>
      <c r="BT152" s="64"/>
      <c r="BU152" s="64"/>
      <c r="BV152" s="64"/>
      <c r="BW152" s="64"/>
      <c r="BX152" s="64"/>
      <c r="BY152" s="64"/>
      <c r="BZ152" s="64"/>
      <c r="CA152" s="64"/>
      <c r="CB152" s="64"/>
      <c r="CC152" s="64"/>
      <c r="CD152" s="64"/>
      <c r="CE152" s="64"/>
      <c r="CF152" s="64"/>
      <c r="CG152" s="64"/>
      <c r="CH152" s="65"/>
    </row>
    <row r="153" spans="1:86" s="66" customFormat="1" ht="37.5" customHeight="1" x14ac:dyDescent="0.25">
      <c r="A153" s="197">
        <v>14</v>
      </c>
      <c r="B153" s="172" t="s">
        <v>350</v>
      </c>
      <c r="C153" s="52"/>
      <c r="D153" s="52"/>
      <c r="E153" s="52">
        <v>1</v>
      </c>
      <c r="F153" s="52">
        <v>1</v>
      </c>
      <c r="G153" s="172"/>
      <c r="H153" s="127" t="s">
        <v>1050</v>
      </c>
      <c r="I153" s="206">
        <v>14900</v>
      </c>
      <c r="J153" s="206">
        <v>14900</v>
      </c>
      <c r="K153" s="61"/>
      <c r="L153" s="61"/>
      <c r="M153" s="61"/>
      <c r="N153" s="61"/>
      <c r="O153" s="61"/>
      <c r="P153" s="124"/>
      <c r="Q153" s="124"/>
      <c r="R153" s="124"/>
      <c r="S153" s="124"/>
      <c r="T153" s="124"/>
      <c r="U153" s="124"/>
      <c r="V153" s="63">
        <f t="shared" si="59"/>
        <v>0</v>
      </c>
      <c r="W153" s="63">
        <f t="shared" si="72"/>
        <v>0</v>
      </c>
      <c r="X153" s="63">
        <v>14900</v>
      </c>
      <c r="Y153" s="63">
        <f t="shared" si="73"/>
        <v>0</v>
      </c>
      <c r="Z153" s="63">
        <v>6000</v>
      </c>
      <c r="AA153" s="63">
        <f t="shared" si="74"/>
        <v>4000</v>
      </c>
      <c r="AB153" s="63">
        <v>4000</v>
      </c>
      <c r="AC153" s="63"/>
      <c r="AD153" s="63"/>
      <c r="AE153" s="63"/>
      <c r="AG153" s="102"/>
      <c r="AH153" s="116">
        <f t="shared" si="50"/>
        <v>0</v>
      </c>
      <c r="AI153" s="368">
        <f t="shared" si="75"/>
        <v>0</v>
      </c>
      <c r="AJ153" s="368">
        <f t="shared" si="76"/>
        <v>0</v>
      </c>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c r="BJ153" s="64"/>
      <c r="BK153" s="64"/>
      <c r="BL153" s="64"/>
      <c r="BM153" s="64"/>
      <c r="BN153" s="64"/>
      <c r="BO153" s="64"/>
      <c r="BP153" s="64"/>
      <c r="BQ153" s="64"/>
      <c r="BR153" s="64"/>
      <c r="BS153" s="64"/>
      <c r="BT153" s="64"/>
      <c r="BU153" s="64"/>
      <c r="BV153" s="64"/>
      <c r="BW153" s="64"/>
      <c r="BX153" s="64"/>
      <c r="BY153" s="64"/>
      <c r="BZ153" s="64"/>
      <c r="CA153" s="64"/>
      <c r="CB153" s="64"/>
      <c r="CC153" s="64"/>
      <c r="CD153" s="64"/>
      <c r="CE153" s="64"/>
      <c r="CF153" s="64"/>
      <c r="CG153" s="64"/>
      <c r="CH153" s="65"/>
    </row>
    <row r="154" spans="1:86" s="66" customFormat="1" ht="31.5" x14ac:dyDescent="0.25">
      <c r="A154" s="55" t="s">
        <v>78</v>
      </c>
      <c r="B154" s="56" t="s">
        <v>181</v>
      </c>
      <c r="C154" s="52"/>
      <c r="D154" s="52"/>
      <c r="E154" s="52"/>
      <c r="F154" s="52"/>
      <c r="G154" s="56"/>
      <c r="H154" s="52"/>
      <c r="I154" s="101">
        <f t="shared" ref="I154:AC154" si="77">SUM(I156:I161)</f>
        <v>83628</v>
      </c>
      <c r="J154" s="101">
        <f t="shared" si="77"/>
        <v>79446</v>
      </c>
      <c r="K154" s="101">
        <f t="shared" si="77"/>
        <v>0</v>
      </c>
      <c r="L154" s="101">
        <f t="shared" si="77"/>
        <v>0</v>
      </c>
      <c r="M154" s="101">
        <f t="shared" si="77"/>
        <v>0</v>
      </c>
      <c r="N154" s="101">
        <f t="shared" si="77"/>
        <v>0</v>
      </c>
      <c r="O154" s="101">
        <f t="shared" si="77"/>
        <v>0</v>
      </c>
      <c r="P154" s="101">
        <f t="shared" si="77"/>
        <v>40500</v>
      </c>
      <c r="Q154" s="101">
        <f t="shared" si="77"/>
        <v>40500</v>
      </c>
      <c r="R154" s="101">
        <f t="shared" si="77"/>
        <v>32365.273999999998</v>
      </c>
      <c r="S154" s="101">
        <f t="shared" si="77"/>
        <v>32365.273999999998</v>
      </c>
      <c r="T154" s="101">
        <f t="shared" si="77"/>
        <v>40500</v>
      </c>
      <c r="U154" s="101">
        <f t="shared" si="77"/>
        <v>40500</v>
      </c>
      <c r="V154" s="101">
        <f t="shared" si="77"/>
        <v>40500</v>
      </c>
      <c r="W154" s="101">
        <f t="shared" si="77"/>
        <v>40500</v>
      </c>
      <c r="X154" s="101">
        <f t="shared" si="77"/>
        <v>79446</v>
      </c>
      <c r="Y154" s="101">
        <f t="shared" si="77"/>
        <v>40500</v>
      </c>
      <c r="Z154" s="101">
        <f t="shared" si="77"/>
        <v>38946</v>
      </c>
      <c r="AA154" s="101">
        <f t="shared" si="77"/>
        <v>38946</v>
      </c>
      <c r="AB154" s="101">
        <f t="shared" si="77"/>
        <v>38946</v>
      </c>
      <c r="AC154" s="101">
        <f t="shared" si="77"/>
        <v>0</v>
      </c>
      <c r="AD154" s="63"/>
      <c r="AE154" s="63"/>
      <c r="AG154" s="102"/>
      <c r="AH154" s="116">
        <f t="shared" si="50"/>
        <v>0</v>
      </c>
      <c r="AI154" s="368">
        <f t="shared" si="75"/>
        <v>0</v>
      </c>
      <c r="AJ154" s="368">
        <f t="shared" si="76"/>
        <v>0</v>
      </c>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c r="BJ154" s="64"/>
      <c r="BK154" s="64"/>
      <c r="BL154" s="64"/>
      <c r="BM154" s="64"/>
      <c r="BN154" s="64"/>
      <c r="BO154" s="64"/>
      <c r="BP154" s="64"/>
      <c r="BQ154" s="64"/>
      <c r="BR154" s="64"/>
      <c r="BS154" s="64"/>
      <c r="BT154" s="64"/>
      <c r="BU154" s="64"/>
      <c r="BV154" s="64"/>
      <c r="BW154" s="64"/>
      <c r="BX154" s="64"/>
      <c r="BY154" s="64"/>
      <c r="BZ154" s="64"/>
      <c r="CA154" s="64"/>
      <c r="CB154" s="64"/>
      <c r="CC154" s="64"/>
      <c r="CD154" s="64"/>
      <c r="CE154" s="64"/>
      <c r="CF154" s="64"/>
      <c r="CG154" s="64"/>
      <c r="CH154" s="65"/>
    </row>
    <row r="155" spans="1:86" s="66" customFormat="1" ht="36" customHeight="1" x14ac:dyDescent="0.25">
      <c r="A155" s="55" t="s">
        <v>182</v>
      </c>
      <c r="B155" s="56" t="s">
        <v>183</v>
      </c>
      <c r="C155" s="52"/>
      <c r="D155" s="52"/>
      <c r="E155" s="52"/>
      <c r="F155" s="52"/>
      <c r="G155" s="56"/>
      <c r="H155" s="52"/>
      <c r="I155" s="101"/>
      <c r="J155" s="101"/>
      <c r="K155" s="101"/>
      <c r="L155" s="101"/>
      <c r="M155" s="101"/>
      <c r="N155" s="101"/>
      <c r="O155" s="101"/>
      <c r="P155" s="101"/>
      <c r="Q155" s="101"/>
      <c r="R155" s="101"/>
      <c r="S155" s="101"/>
      <c r="T155" s="101"/>
      <c r="U155" s="101"/>
      <c r="V155" s="63">
        <f t="shared" ref="V155:V161" si="78">W155</f>
        <v>0</v>
      </c>
      <c r="W155" s="63"/>
      <c r="X155" s="101"/>
      <c r="Y155" s="63"/>
      <c r="Z155" s="63"/>
      <c r="AA155" s="63"/>
      <c r="AB155" s="63"/>
      <c r="AC155" s="63"/>
      <c r="AD155" s="63"/>
      <c r="AE155" s="63"/>
      <c r="AG155" s="102"/>
      <c r="AH155" s="116">
        <f t="shared" si="50"/>
        <v>0</v>
      </c>
      <c r="AI155" s="368">
        <f t="shared" si="75"/>
        <v>0</v>
      </c>
      <c r="AJ155" s="368">
        <f t="shared" si="76"/>
        <v>0</v>
      </c>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c r="BJ155" s="64"/>
      <c r="BK155" s="64"/>
      <c r="BL155" s="64"/>
      <c r="BM155" s="64"/>
      <c r="BN155" s="64"/>
      <c r="BO155" s="64"/>
      <c r="BP155" s="64"/>
      <c r="BQ155" s="64"/>
      <c r="BR155" s="64"/>
      <c r="BS155" s="64"/>
      <c r="BT155" s="64"/>
      <c r="BU155" s="64"/>
      <c r="BV155" s="64"/>
      <c r="BW155" s="64"/>
      <c r="BX155" s="64"/>
      <c r="BY155" s="64"/>
      <c r="BZ155" s="64"/>
      <c r="CA155" s="64"/>
      <c r="CB155" s="64"/>
      <c r="CC155" s="64"/>
      <c r="CD155" s="64"/>
      <c r="CE155" s="64"/>
      <c r="CF155" s="64"/>
      <c r="CG155" s="64"/>
      <c r="CH155" s="65"/>
    </row>
    <row r="156" spans="1:86" s="66" customFormat="1" ht="43.5" customHeight="1" x14ac:dyDescent="0.25">
      <c r="A156" s="69" t="s">
        <v>194</v>
      </c>
      <c r="B156" s="72" t="s">
        <v>351</v>
      </c>
      <c r="C156" s="52"/>
      <c r="D156" s="52">
        <v>1</v>
      </c>
      <c r="E156" s="52"/>
      <c r="F156" s="52"/>
      <c r="G156" s="72"/>
      <c r="H156" s="127" t="s">
        <v>352</v>
      </c>
      <c r="I156" s="60">
        <v>14028</v>
      </c>
      <c r="J156" s="60">
        <v>13326</v>
      </c>
      <c r="K156" s="77"/>
      <c r="L156" s="77"/>
      <c r="M156" s="77"/>
      <c r="N156" s="77"/>
      <c r="O156" s="77"/>
      <c r="P156" s="124">
        <v>7500</v>
      </c>
      <c r="Q156" s="124">
        <v>7500</v>
      </c>
      <c r="R156" s="128">
        <v>7498.5</v>
      </c>
      <c r="S156" s="128">
        <v>7498.5</v>
      </c>
      <c r="T156" s="124">
        <v>7500</v>
      </c>
      <c r="U156" s="124">
        <v>7500</v>
      </c>
      <c r="V156" s="63">
        <f t="shared" si="78"/>
        <v>7500</v>
      </c>
      <c r="W156" s="63">
        <f t="shared" ref="W156:W161" si="79">Y156</f>
        <v>7500</v>
      </c>
      <c r="X156" s="60">
        <v>13326</v>
      </c>
      <c r="Y156" s="63">
        <f t="shared" ref="Y156:Y161" si="80">K156+Q156</f>
        <v>7500</v>
      </c>
      <c r="Z156" s="63">
        <f t="shared" ref="Z156:Z161" si="81">X156-Y156</f>
        <v>5826</v>
      </c>
      <c r="AA156" s="63">
        <f t="shared" ref="AA156:AA161" si="82">AB156</f>
        <v>5826</v>
      </c>
      <c r="AB156" s="63">
        <v>5826</v>
      </c>
      <c r="AC156" s="63"/>
      <c r="AD156" s="63"/>
      <c r="AE156" s="63"/>
      <c r="AG156" s="102"/>
      <c r="AH156" s="116">
        <f t="shared" si="50"/>
        <v>0</v>
      </c>
      <c r="AI156" s="368">
        <f t="shared" si="75"/>
        <v>0</v>
      </c>
      <c r="AJ156" s="368">
        <f t="shared" si="76"/>
        <v>0</v>
      </c>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c r="BJ156" s="64"/>
      <c r="BK156" s="64"/>
      <c r="BL156" s="64"/>
      <c r="BM156" s="64"/>
      <c r="BN156" s="64"/>
      <c r="BO156" s="64"/>
      <c r="BP156" s="64"/>
      <c r="BQ156" s="64"/>
      <c r="BR156" s="64"/>
      <c r="BS156" s="64"/>
      <c r="BT156" s="64"/>
      <c r="BU156" s="64"/>
      <c r="BV156" s="64"/>
      <c r="BW156" s="64"/>
      <c r="BX156" s="64"/>
      <c r="BY156" s="64"/>
      <c r="BZ156" s="64"/>
      <c r="CA156" s="64"/>
      <c r="CB156" s="64"/>
      <c r="CC156" s="64"/>
      <c r="CD156" s="64"/>
      <c r="CE156" s="64"/>
      <c r="CF156" s="64"/>
      <c r="CG156" s="64"/>
      <c r="CH156" s="65"/>
    </row>
    <row r="157" spans="1:86" s="66" customFormat="1" ht="41.25" customHeight="1" x14ac:dyDescent="0.25">
      <c r="A157" s="69" t="s">
        <v>184</v>
      </c>
      <c r="B157" s="72" t="s">
        <v>353</v>
      </c>
      <c r="C157" s="52"/>
      <c r="D157" s="52">
        <v>1</v>
      </c>
      <c r="E157" s="52"/>
      <c r="F157" s="52"/>
      <c r="G157" s="72"/>
      <c r="H157" s="127" t="s">
        <v>354</v>
      </c>
      <c r="I157" s="60">
        <v>10000</v>
      </c>
      <c r="J157" s="60">
        <v>9500</v>
      </c>
      <c r="K157" s="77"/>
      <c r="L157" s="77"/>
      <c r="M157" s="77"/>
      <c r="N157" s="77"/>
      <c r="O157" s="77"/>
      <c r="P157" s="124">
        <v>4000</v>
      </c>
      <c r="Q157" s="124">
        <v>4000</v>
      </c>
      <c r="R157" s="128">
        <v>2957.585</v>
      </c>
      <c r="S157" s="128">
        <v>2957.585</v>
      </c>
      <c r="T157" s="124">
        <v>4000</v>
      </c>
      <c r="U157" s="124">
        <v>4000</v>
      </c>
      <c r="V157" s="63">
        <f t="shared" si="78"/>
        <v>4000</v>
      </c>
      <c r="W157" s="63">
        <f t="shared" si="79"/>
        <v>4000</v>
      </c>
      <c r="X157" s="60">
        <v>9500</v>
      </c>
      <c r="Y157" s="63">
        <f t="shared" si="80"/>
        <v>4000</v>
      </c>
      <c r="Z157" s="63">
        <f t="shared" si="81"/>
        <v>5500</v>
      </c>
      <c r="AA157" s="63">
        <f t="shared" si="82"/>
        <v>5500</v>
      </c>
      <c r="AB157" s="63">
        <v>5500</v>
      </c>
      <c r="AC157" s="63"/>
      <c r="AD157" s="63"/>
      <c r="AE157" s="63"/>
      <c r="AG157" s="102"/>
      <c r="AH157" s="116">
        <f t="shared" si="50"/>
        <v>0</v>
      </c>
      <c r="AI157" s="368">
        <f t="shared" si="75"/>
        <v>0</v>
      </c>
      <c r="AJ157" s="368">
        <f t="shared" si="76"/>
        <v>0</v>
      </c>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c r="BL157" s="64"/>
      <c r="BM157" s="64"/>
      <c r="BN157" s="64"/>
      <c r="BO157" s="64"/>
      <c r="BP157" s="64"/>
      <c r="BQ157" s="64"/>
      <c r="BR157" s="64"/>
      <c r="BS157" s="64"/>
      <c r="BT157" s="64"/>
      <c r="BU157" s="64"/>
      <c r="BV157" s="64"/>
      <c r="BW157" s="64"/>
      <c r="BX157" s="64"/>
      <c r="BY157" s="64"/>
      <c r="BZ157" s="64"/>
      <c r="CA157" s="64"/>
      <c r="CB157" s="64"/>
      <c r="CC157" s="64"/>
      <c r="CD157" s="64"/>
      <c r="CE157" s="64"/>
      <c r="CF157" s="64"/>
      <c r="CG157" s="64"/>
      <c r="CH157" s="65"/>
    </row>
    <row r="158" spans="1:86" s="66" customFormat="1" ht="46.5" customHeight="1" x14ac:dyDescent="0.25">
      <c r="A158" s="69" t="s">
        <v>226</v>
      </c>
      <c r="B158" s="72" t="s">
        <v>355</v>
      </c>
      <c r="C158" s="52"/>
      <c r="D158" s="52">
        <v>1</v>
      </c>
      <c r="E158" s="52"/>
      <c r="F158" s="52"/>
      <c r="G158" s="72"/>
      <c r="H158" s="127" t="s">
        <v>356</v>
      </c>
      <c r="I158" s="60">
        <v>14900</v>
      </c>
      <c r="J158" s="60">
        <v>14155</v>
      </c>
      <c r="K158" s="77"/>
      <c r="L158" s="77"/>
      <c r="M158" s="77"/>
      <c r="N158" s="77"/>
      <c r="O158" s="77"/>
      <c r="P158" s="124">
        <v>6000</v>
      </c>
      <c r="Q158" s="124">
        <v>6000</v>
      </c>
      <c r="R158" s="128">
        <v>5719.7420000000002</v>
      </c>
      <c r="S158" s="128">
        <v>5719.7420000000002</v>
      </c>
      <c r="T158" s="124">
        <v>6000</v>
      </c>
      <c r="U158" s="124">
        <v>6000</v>
      </c>
      <c r="V158" s="63">
        <f t="shared" si="78"/>
        <v>6000</v>
      </c>
      <c r="W158" s="63">
        <f t="shared" si="79"/>
        <v>6000</v>
      </c>
      <c r="X158" s="60">
        <v>14155</v>
      </c>
      <c r="Y158" s="63">
        <f t="shared" si="80"/>
        <v>6000</v>
      </c>
      <c r="Z158" s="63">
        <f t="shared" si="81"/>
        <v>8155</v>
      </c>
      <c r="AA158" s="63">
        <f t="shared" si="82"/>
        <v>8155</v>
      </c>
      <c r="AB158" s="63">
        <v>8155</v>
      </c>
      <c r="AC158" s="63"/>
      <c r="AD158" s="63"/>
      <c r="AE158" s="63"/>
      <c r="AG158" s="102"/>
      <c r="AH158" s="116">
        <f t="shared" si="50"/>
        <v>0</v>
      </c>
      <c r="AI158" s="368">
        <f t="shared" si="75"/>
        <v>0</v>
      </c>
      <c r="AJ158" s="368">
        <f t="shared" si="76"/>
        <v>0</v>
      </c>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c r="BJ158" s="64"/>
      <c r="BK158" s="64"/>
      <c r="BL158" s="64"/>
      <c r="BM158" s="64"/>
      <c r="BN158" s="64"/>
      <c r="BO158" s="64"/>
      <c r="BP158" s="64"/>
      <c r="BQ158" s="64"/>
      <c r="BR158" s="64"/>
      <c r="BS158" s="64"/>
      <c r="BT158" s="64"/>
      <c r="BU158" s="64"/>
      <c r="BV158" s="64"/>
      <c r="BW158" s="64"/>
      <c r="BX158" s="64"/>
      <c r="BY158" s="64"/>
      <c r="BZ158" s="64"/>
      <c r="CA158" s="64"/>
      <c r="CB158" s="64"/>
      <c r="CC158" s="64"/>
      <c r="CD158" s="64"/>
      <c r="CE158" s="64"/>
      <c r="CF158" s="64"/>
      <c r="CG158" s="64"/>
      <c r="CH158" s="65"/>
    </row>
    <row r="159" spans="1:86" s="66" customFormat="1" ht="31.5" x14ac:dyDescent="0.25">
      <c r="A159" s="69" t="s">
        <v>229</v>
      </c>
      <c r="B159" s="72" t="s">
        <v>357</v>
      </c>
      <c r="C159" s="52"/>
      <c r="D159" s="52">
        <v>1</v>
      </c>
      <c r="E159" s="52"/>
      <c r="F159" s="52"/>
      <c r="G159" s="72"/>
      <c r="H159" s="127" t="s">
        <v>358</v>
      </c>
      <c r="I159" s="60">
        <v>14900</v>
      </c>
      <c r="J159" s="60">
        <v>14155</v>
      </c>
      <c r="K159" s="71"/>
      <c r="L159" s="71"/>
      <c r="M159" s="71"/>
      <c r="N159" s="71"/>
      <c r="O159" s="71"/>
      <c r="P159" s="124">
        <v>11000</v>
      </c>
      <c r="Q159" s="124">
        <v>11000</v>
      </c>
      <c r="R159" s="128">
        <v>6000</v>
      </c>
      <c r="S159" s="128">
        <v>6000</v>
      </c>
      <c r="T159" s="124">
        <v>11000</v>
      </c>
      <c r="U159" s="124">
        <v>11000</v>
      </c>
      <c r="V159" s="63">
        <f t="shared" si="78"/>
        <v>11000</v>
      </c>
      <c r="W159" s="63">
        <f t="shared" si="79"/>
        <v>11000</v>
      </c>
      <c r="X159" s="60">
        <v>14155</v>
      </c>
      <c r="Y159" s="63">
        <f t="shared" si="80"/>
        <v>11000</v>
      </c>
      <c r="Z159" s="63">
        <f t="shared" si="81"/>
        <v>3155</v>
      </c>
      <c r="AA159" s="63">
        <f t="shared" si="82"/>
        <v>3155</v>
      </c>
      <c r="AB159" s="63">
        <v>3155</v>
      </c>
      <c r="AC159" s="63"/>
      <c r="AD159" s="63"/>
      <c r="AE159" s="63"/>
      <c r="AG159" s="102"/>
      <c r="AH159" s="116">
        <f t="shared" si="50"/>
        <v>0</v>
      </c>
      <c r="AI159" s="368">
        <f t="shared" si="75"/>
        <v>0</v>
      </c>
      <c r="AJ159" s="368">
        <f t="shared" si="76"/>
        <v>0</v>
      </c>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c r="BI159" s="64"/>
      <c r="BJ159" s="64"/>
      <c r="BK159" s="64"/>
      <c r="BL159" s="64"/>
      <c r="BM159" s="64"/>
      <c r="BN159" s="64"/>
      <c r="BO159" s="64"/>
      <c r="BP159" s="64"/>
      <c r="BQ159" s="64"/>
      <c r="BR159" s="64"/>
      <c r="BS159" s="64"/>
      <c r="BT159" s="64"/>
      <c r="BU159" s="64"/>
      <c r="BV159" s="64"/>
      <c r="BW159" s="64"/>
      <c r="BX159" s="64"/>
      <c r="BY159" s="64"/>
      <c r="BZ159" s="64"/>
      <c r="CA159" s="64"/>
      <c r="CB159" s="64"/>
      <c r="CC159" s="64"/>
      <c r="CD159" s="64"/>
      <c r="CE159" s="64"/>
      <c r="CF159" s="64"/>
      <c r="CG159" s="64"/>
      <c r="CH159" s="65"/>
    </row>
    <row r="160" spans="1:86" s="66" customFormat="1" ht="45" customHeight="1" x14ac:dyDescent="0.25">
      <c r="A160" s="69" t="s">
        <v>232</v>
      </c>
      <c r="B160" s="72" t="s">
        <v>359</v>
      </c>
      <c r="C160" s="52"/>
      <c r="D160" s="52">
        <v>1</v>
      </c>
      <c r="E160" s="52"/>
      <c r="F160" s="52"/>
      <c r="G160" s="72"/>
      <c r="H160" s="127" t="s">
        <v>360</v>
      </c>
      <c r="I160" s="60">
        <v>14900</v>
      </c>
      <c r="J160" s="60">
        <v>14155</v>
      </c>
      <c r="K160" s="71"/>
      <c r="L160" s="71"/>
      <c r="M160" s="71"/>
      <c r="N160" s="71"/>
      <c r="O160" s="71"/>
      <c r="P160" s="124">
        <v>6000</v>
      </c>
      <c r="Q160" s="124">
        <v>6000</v>
      </c>
      <c r="R160" s="128">
        <v>4312.1180000000004</v>
      </c>
      <c r="S160" s="128">
        <v>4312.1180000000004</v>
      </c>
      <c r="T160" s="124">
        <v>6000</v>
      </c>
      <c r="U160" s="124">
        <v>6000</v>
      </c>
      <c r="V160" s="63">
        <f t="shared" si="78"/>
        <v>6000</v>
      </c>
      <c r="W160" s="63">
        <f t="shared" si="79"/>
        <v>6000</v>
      </c>
      <c r="X160" s="60">
        <v>14155</v>
      </c>
      <c r="Y160" s="63">
        <f t="shared" si="80"/>
        <v>6000</v>
      </c>
      <c r="Z160" s="63">
        <f t="shared" si="81"/>
        <v>8155</v>
      </c>
      <c r="AA160" s="63">
        <f t="shared" si="82"/>
        <v>8155</v>
      </c>
      <c r="AB160" s="63">
        <v>8155</v>
      </c>
      <c r="AC160" s="63"/>
      <c r="AD160" s="63"/>
      <c r="AE160" s="63"/>
      <c r="AG160" s="102"/>
      <c r="AH160" s="116">
        <f t="shared" si="50"/>
        <v>0</v>
      </c>
      <c r="AI160" s="368">
        <f t="shared" si="75"/>
        <v>0</v>
      </c>
      <c r="AJ160" s="368">
        <f t="shared" si="76"/>
        <v>0</v>
      </c>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c r="BJ160" s="64"/>
      <c r="BK160" s="64"/>
      <c r="BL160" s="64"/>
      <c r="BM160" s="64"/>
      <c r="BN160" s="64"/>
      <c r="BO160" s="64"/>
      <c r="BP160" s="64"/>
      <c r="BQ160" s="64"/>
      <c r="BR160" s="64"/>
      <c r="BS160" s="64"/>
      <c r="BT160" s="64"/>
      <c r="BU160" s="64"/>
      <c r="BV160" s="64"/>
      <c r="BW160" s="64"/>
      <c r="BX160" s="64"/>
      <c r="BY160" s="64"/>
      <c r="BZ160" s="64"/>
      <c r="CA160" s="64"/>
      <c r="CB160" s="64"/>
      <c r="CC160" s="64"/>
      <c r="CD160" s="64"/>
      <c r="CE160" s="64"/>
      <c r="CF160" s="64"/>
      <c r="CG160" s="64"/>
      <c r="CH160" s="65"/>
    </row>
    <row r="161" spans="1:86" s="66" customFormat="1" ht="41.25" customHeight="1" x14ac:dyDescent="0.25">
      <c r="A161" s="69" t="s">
        <v>235</v>
      </c>
      <c r="B161" s="72" t="s">
        <v>361</v>
      </c>
      <c r="C161" s="52"/>
      <c r="D161" s="52">
        <v>1</v>
      </c>
      <c r="E161" s="52"/>
      <c r="F161" s="52"/>
      <c r="G161" s="72"/>
      <c r="H161" s="127" t="s">
        <v>362</v>
      </c>
      <c r="I161" s="60">
        <v>14900</v>
      </c>
      <c r="J161" s="60">
        <v>14155</v>
      </c>
      <c r="K161" s="71"/>
      <c r="L161" s="71"/>
      <c r="M161" s="71"/>
      <c r="N161" s="71"/>
      <c r="O161" s="71"/>
      <c r="P161" s="124">
        <v>6000</v>
      </c>
      <c r="Q161" s="124">
        <v>6000</v>
      </c>
      <c r="R161" s="128">
        <v>5877.3289999999997</v>
      </c>
      <c r="S161" s="128">
        <v>5877.3289999999997</v>
      </c>
      <c r="T161" s="124">
        <v>6000</v>
      </c>
      <c r="U161" s="124">
        <v>6000</v>
      </c>
      <c r="V161" s="63">
        <f t="shared" si="78"/>
        <v>6000</v>
      </c>
      <c r="W161" s="63">
        <f t="shared" si="79"/>
        <v>6000</v>
      </c>
      <c r="X161" s="60">
        <v>14155</v>
      </c>
      <c r="Y161" s="63">
        <f t="shared" si="80"/>
        <v>6000</v>
      </c>
      <c r="Z161" s="63">
        <f t="shared" si="81"/>
        <v>8155</v>
      </c>
      <c r="AA161" s="63">
        <f t="shared" si="82"/>
        <v>8155</v>
      </c>
      <c r="AB161" s="63">
        <v>8155</v>
      </c>
      <c r="AC161" s="63"/>
      <c r="AD161" s="63"/>
      <c r="AE161" s="63"/>
      <c r="AG161" s="102"/>
      <c r="AH161" s="116">
        <f t="shared" ref="AH161:AH224" si="83">V161-W161</f>
        <v>0</v>
      </c>
      <c r="AI161" s="368">
        <f t="shared" si="75"/>
        <v>0</v>
      </c>
      <c r="AJ161" s="368">
        <f t="shared" si="76"/>
        <v>0</v>
      </c>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c r="BJ161" s="64"/>
      <c r="BK161" s="64"/>
      <c r="BL161" s="64"/>
      <c r="BM161" s="64"/>
      <c r="BN161" s="64"/>
      <c r="BO161" s="64"/>
      <c r="BP161" s="64"/>
      <c r="BQ161" s="64"/>
      <c r="BR161" s="64"/>
      <c r="BS161" s="64"/>
      <c r="BT161" s="64"/>
      <c r="BU161" s="64"/>
      <c r="BV161" s="64"/>
      <c r="BW161" s="64"/>
      <c r="BX161" s="64"/>
      <c r="BY161" s="64"/>
      <c r="BZ161" s="64"/>
      <c r="CA161" s="64"/>
      <c r="CB161" s="64"/>
      <c r="CC161" s="64"/>
      <c r="CD161" s="64"/>
      <c r="CE161" s="64"/>
      <c r="CF161" s="64"/>
      <c r="CG161" s="64"/>
      <c r="CH161" s="65"/>
    </row>
    <row r="162" spans="1:86" s="66" customFormat="1" ht="47.25" x14ac:dyDescent="0.25">
      <c r="A162" s="55" t="s">
        <v>78</v>
      </c>
      <c r="B162" s="56" t="s">
        <v>244</v>
      </c>
      <c r="C162" s="52"/>
      <c r="D162" s="52"/>
      <c r="E162" s="52"/>
      <c r="F162" s="52"/>
      <c r="G162" s="56"/>
      <c r="H162" s="142"/>
      <c r="I162" s="101">
        <f t="shared" ref="I162:AD162" si="84">I164</f>
        <v>4864</v>
      </c>
      <c r="J162" s="101">
        <f t="shared" si="84"/>
        <v>4864</v>
      </c>
      <c r="K162" s="101">
        <f t="shared" si="84"/>
        <v>0</v>
      </c>
      <c r="L162" s="101">
        <f t="shared" si="84"/>
        <v>0</v>
      </c>
      <c r="M162" s="101">
        <f t="shared" si="84"/>
        <v>0</v>
      </c>
      <c r="N162" s="101">
        <f t="shared" si="84"/>
        <v>0</v>
      </c>
      <c r="O162" s="101">
        <f t="shared" si="84"/>
        <v>0</v>
      </c>
      <c r="P162" s="101">
        <f t="shared" si="84"/>
        <v>0</v>
      </c>
      <c r="Q162" s="101">
        <f t="shared" si="84"/>
        <v>0</v>
      </c>
      <c r="R162" s="101">
        <f t="shared" si="84"/>
        <v>0</v>
      </c>
      <c r="S162" s="101">
        <f t="shared" si="84"/>
        <v>0</v>
      </c>
      <c r="T162" s="101">
        <f t="shared" si="84"/>
        <v>0</v>
      </c>
      <c r="U162" s="101">
        <f t="shared" si="84"/>
        <v>0</v>
      </c>
      <c r="V162" s="101">
        <f t="shared" si="84"/>
        <v>0</v>
      </c>
      <c r="W162" s="101">
        <f t="shared" si="84"/>
        <v>0</v>
      </c>
      <c r="X162" s="101">
        <f t="shared" si="84"/>
        <v>4864</v>
      </c>
      <c r="Y162" s="101">
        <f t="shared" si="84"/>
        <v>0</v>
      </c>
      <c r="Z162" s="101">
        <f t="shared" si="84"/>
        <v>2000</v>
      </c>
      <c r="AA162" s="101">
        <f t="shared" si="84"/>
        <v>1500</v>
      </c>
      <c r="AB162" s="101">
        <f t="shared" si="84"/>
        <v>1500</v>
      </c>
      <c r="AC162" s="101">
        <f t="shared" si="84"/>
        <v>0</v>
      </c>
      <c r="AD162" s="101">
        <f t="shared" si="84"/>
        <v>0</v>
      </c>
      <c r="AE162" s="63"/>
      <c r="AG162" s="102"/>
      <c r="AH162" s="116">
        <f t="shared" si="83"/>
        <v>0</v>
      </c>
      <c r="AI162" s="368">
        <f t="shared" si="75"/>
        <v>0</v>
      </c>
      <c r="AJ162" s="368">
        <f t="shared" si="76"/>
        <v>0</v>
      </c>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c r="BJ162" s="64"/>
      <c r="BK162" s="64"/>
      <c r="BL162" s="64"/>
      <c r="BM162" s="64"/>
      <c r="BN162" s="64"/>
      <c r="BO162" s="64"/>
      <c r="BP162" s="64"/>
      <c r="BQ162" s="64"/>
      <c r="BR162" s="64"/>
      <c r="BS162" s="64"/>
      <c r="BT162" s="64"/>
      <c r="BU162" s="64"/>
      <c r="BV162" s="64"/>
      <c r="BW162" s="64"/>
      <c r="BX162" s="64"/>
      <c r="BY162" s="64"/>
      <c r="BZ162" s="64"/>
      <c r="CA162" s="64"/>
      <c r="CB162" s="64"/>
      <c r="CC162" s="64"/>
      <c r="CD162" s="64"/>
      <c r="CE162" s="64"/>
      <c r="CF162" s="64"/>
      <c r="CG162" s="64"/>
      <c r="CH162" s="65"/>
    </row>
    <row r="163" spans="1:86" s="66" customFormat="1" ht="32.25" customHeight="1" x14ac:dyDescent="0.25">
      <c r="A163" s="55" t="s">
        <v>182</v>
      </c>
      <c r="B163" s="56" t="s">
        <v>189</v>
      </c>
      <c r="C163" s="52"/>
      <c r="D163" s="52"/>
      <c r="E163" s="52"/>
      <c r="F163" s="52"/>
      <c r="G163" s="56"/>
      <c r="H163" s="142"/>
      <c r="I163" s="101"/>
      <c r="J163" s="101"/>
      <c r="K163" s="101"/>
      <c r="L163" s="101"/>
      <c r="M163" s="101"/>
      <c r="N163" s="101"/>
      <c r="O163" s="101"/>
      <c r="P163" s="101"/>
      <c r="Q163" s="101"/>
      <c r="R163" s="101"/>
      <c r="S163" s="101"/>
      <c r="T163" s="101"/>
      <c r="U163" s="101"/>
      <c r="V163" s="63">
        <f>W163</f>
        <v>0</v>
      </c>
      <c r="W163" s="63"/>
      <c r="X163" s="101"/>
      <c r="Y163" s="63"/>
      <c r="Z163" s="63"/>
      <c r="AA163" s="63"/>
      <c r="AB163" s="63"/>
      <c r="AC163" s="63"/>
      <c r="AD163" s="63"/>
      <c r="AE163" s="63"/>
      <c r="AG163" s="102"/>
      <c r="AH163" s="116">
        <f t="shared" si="83"/>
        <v>0</v>
      </c>
      <c r="AI163" s="368">
        <f t="shared" si="75"/>
        <v>0</v>
      </c>
      <c r="AJ163" s="368">
        <f t="shared" si="76"/>
        <v>0</v>
      </c>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c r="BQ163" s="64"/>
      <c r="BR163" s="64"/>
      <c r="BS163" s="64"/>
      <c r="BT163" s="64"/>
      <c r="BU163" s="64"/>
      <c r="BV163" s="64"/>
      <c r="BW163" s="64"/>
      <c r="BX163" s="64"/>
      <c r="BY163" s="64"/>
      <c r="BZ163" s="64"/>
      <c r="CA163" s="64"/>
      <c r="CB163" s="64"/>
      <c r="CC163" s="64"/>
      <c r="CD163" s="64"/>
      <c r="CE163" s="64"/>
      <c r="CF163" s="64"/>
      <c r="CG163" s="64"/>
      <c r="CH163" s="65"/>
    </row>
    <row r="164" spans="1:86" s="66" customFormat="1" ht="57" customHeight="1" x14ac:dyDescent="0.25">
      <c r="A164" s="69" t="s">
        <v>194</v>
      </c>
      <c r="B164" s="76" t="s">
        <v>363</v>
      </c>
      <c r="C164" s="52"/>
      <c r="D164" s="52"/>
      <c r="E164" s="52">
        <v>1</v>
      </c>
      <c r="F164" s="52">
        <v>1</v>
      </c>
      <c r="G164" s="76"/>
      <c r="H164" s="52" t="s">
        <v>1051</v>
      </c>
      <c r="I164" s="60">
        <v>4864</v>
      </c>
      <c r="J164" s="60">
        <v>4864</v>
      </c>
      <c r="K164" s="71"/>
      <c r="L164" s="71"/>
      <c r="M164" s="71"/>
      <c r="N164" s="71"/>
      <c r="O164" s="71"/>
      <c r="P164" s="71"/>
      <c r="Q164" s="71"/>
      <c r="R164" s="71"/>
      <c r="S164" s="71"/>
      <c r="T164" s="71"/>
      <c r="U164" s="71"/>
      <c r="V164" s="63">
        <f>W164</f>
        <v>0</v>
      </c>
      <c r="W164" s="63">
        <f>Y164</f>
        <v>0</v>
      </c>
      <c r="X164" s="60">
        <v>4864</v>
      </c>
      <c r="Y164" s="63">
        <f>K164+Q164</f>
        <v>0</v>
      </c>
      <c r="Z164" s="63">
        <v>2000</v>
      </c>
      <c r="AA164" s="63">
        <f>AB164+AC164</f>
        <v>1500</v>
      </c>
      <c r="AB164" s="63">
        <v>1500</v>
      </c>
      <c r="AC164" s="63"/>
      <c r="AD164" s="63"/>
      <c r="AE164" s="63"/>
      <c r="AG164" s="102"/>
      <c r="AH164" s="116">
        <f t="shared" si="83"/>
        <v>0</v>
      </c>
      <c r="AI164" s="368">
        <f t="shared" si="75"/>
        <v>0</v>
      </c>
      <c r="AJ164" s="368">
        <f t="shared" si="76"/>
        <v>0</v>
      </c>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c r="BJ164" s="64"/>
      <c r="BK164" s="64"/>
      <c r="BL164" s="64"/>
      <c r="BM164" s="64"/>
      <c r="BN164" s="64"/>
      <c r="BO164" s="64"/>
      <c r="BP164" s="64"/>
      <c r="BQ164" s="64"/>
      <c r="BR164" s="64"/>
      <c r="BS164" s="64"/>
      <c r="BT164" s="64"/>
      <c r="BU164" s="64"/>
      <c r="BV164" s="64"/>
      <c r="BW164" s="64"/>
      <c r="BX164" s="64"/>
      <c r="BY164" s="64"/>
      <c r="BZ164" s="64"/>
      <c r="CA164" s="64"/>
      <c r="CB164" s="64"/>
      <c r="CC164" s="64"/>
      <c r="CD164" s="64"/>
      <c r="CE164" s="64"/>
      <c r="CF164" s="64"/>
      <c r="CG164" s="64"/>
      <c r="CH164" s="65"/>
    </row>
    <row r="165" spans="1:86" s="66" customFormat="1" ht="59.25" customHeight="1" x14ac:dyDescent="0.25">
      <c r="A165" s="143" t="s">
        <v>364</v>
      </c>
      <c r="B165" s="144" t="s">
        <v>365</v>
      </c>
      <c r="C165" s="52"/>
      <c r="D165" s="52"/>
      <c r="E165" s="52"/>
      <c r="F165" s="52"/>
      <c r="G165" s="144"/>
      <c r="H165" s="142"/>
      <c r="I165" s="101">
        <f t="shared" ref="I165:AD165" si="85">I166+I172+I176+I209+I224</f>
        <v>328082</v>
      </c>
      <c r="J165" s="101">
        <f t="shared" si="85"/>
        <v>315113</v>
      </c>
      <c r="K165" s="101">
        <f t="shared" si="85"/>
        <v>62391</v>
      </c>
      <c r="L165" s="101">
        <f t="shared" si="85"/>
        <v>58700.726999999999</v>
      </c>
      <c r="M165" s="101">
        <f t="shared" si="85"/>
        <v>62391</v>
      </c>
      <c r="N165" s="101">
        <f t="shared" si="85"/>
        <v>3690.2729999999997</v>
      </c>
      <c r="O165" s="101">
        <f t="shared" si="85"/>
        <v>58700.726999999999</v>
      </c>
      <c r="P165" s="101">
        <f t="shared" si="85"/>
        <v>48424</v>
      </c>
      <c r="Q165" s="101">
        <f t="shared" si="85"/>
        <v>48424</v>
      </c>
      <c r="R165" s="101">
        <f t="shared" si="85"/>
        <v>20162.044000000002</v>
      </c>
      <c r="S165" s="101">
        <f t="shared" si="85"/>
        <v>20162.044000000002</v>
      </c>
      <c r="T165" s="101">
        <f t="shared" si="85"/>
        <v>48669</v>
      </c>
      <c r="U165" s="101">
        <f t="shared" si="85"/>
        <v>48669</v>
      </c>
      <c r="V165" s="101">
        <f t="shared" si="85"/>
        <v>109315</v>
      </c>
      <c r="W165" s="101">
        <f t="shared" si="85"/>
        <v>109315</v>
      </c>
      <c r="X165" s="101">
        <f t="shared" si="85"/>
        <v>316113</v>
      </c>
      <c r="Y165" s="101">
        <f t="shared" si="85"/>
        <v>109315</v>
      </c>
      <c r="Z165" s="101">
        <f t="shared" si="85"/>
        <v>96012.05</v>
      </c>
      <c r="AA165" s="101">
        <f t="shared" si="85"/>
        <v>94262.05</v>
      </c>
      <c r="AB165" s="101">
        <f t="shared" si="85"/>
        <v>94262.05</v>
      </c>
      <c r="AC165" s="101">
        <f t="shared" si="85"/>
        <v>0</v>
      </c>
      <c r="AD165" s="101">
        <f t="shared" si="85"/>
        <v>0</v>
      </c>
      <c r="AE165" s="63"/>
      <c r="AG165" s="102"/>
      <c r="AH165" s="116">
        <f t="shared" si="83"/>
        <v>0</v>
      </c>
      <c r="AI165" s="368">
        <f t="shared" si="75"/>
        <v>0</v>
      </c>
      <c r="AJ165" s="368">
        <f t="shared" si="76"/>
        <v>0</v>
      </c>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c r="BJ165" s="64"/>
      <c r="BK165" s="64"/>
      <c r="BL165" s="64"/>
      <c r="BM165" s="64"/>
      <c r="BN165" s="64"/>
      <c r="BO165" s="64"/>
      <c r="BP165" s="64"/>
      <c r="BQ165" s="64"/>
      <c r="BR165" s="64"/>
      <c r="BS165" s="64"/>
      <c r="BT165" s="64"/>
      <c r="BU165" s="64"/>
      <c r="BV165" s="64"/>
      <c r="BW165" s="64"/>
      <c r="BX165" s="64"/>
      <c r="BY165" s="64"/>
      <c r="BZ165" s="64"/>
      <c r="CA165" s="64"/>
      <c r="CB165" s="64"/>
      <c r="CC165" s="64"/>
      <c r="CD165" s="64"/>
      <c r="CE165" s="64"/>
      <c r="CF165" s="64"/>
      <c r="CG165" s="64"/>
      <c r="CH165" s="65"/>
    </row>
    <row r="166" spans="1:86" s="66" customFormat="1" ht="44.25" customHeight="1" x14ac:dyDescent="0.25">
      <c r="A166" s="55" t="s">
        <v>25</v>
      </c>
      <c r="B166" s="56" t="s">
        <v>205</v>
      </c>
      <c r="C166" s="52"/>
      <c r="D166" s="52"/>
      <c r="E166" s="52"/>
      <c r="F166" s="52"/>
      <c r="G166" s="56"/>
      <c r="H166" s="142"/>
      <c r="I166" s="101">
        <f t="shared" ref="I166:U166" si="86">I167+I171</f>
        <v>8116</v>
      </c>
      <c r="J166" s="101">
        <f t="shared" si="86"/>
        <v>8116</v>
      </c>
      <c r="K166" s="101">
        <f t="shared" si="86"/>
        <v>0</v>
      </c>
      <c r="L166" s="101">
        <f t="shared" si="86"/>
        <v>0</v>
      </c>
      <c r="M166" s="101">
        <f t="shared" si="86"/>
        <v>0</v>
      </c>
      <c r="N166" s="101">
        <f t="shared" si="86"/>
        <v>0</v>
      </c>
      <c r="O166" s="101">
        <f t="shared" si="86"/>
        <v>0</v>
      </c>
      <c r="P166" s="101">
        <f t="shared" si="86"/>
        <v>0</v>
      </c>
      <c r="Q166" s="101">
        <f t="shared" si="86"/>
        <v>0</v>
      </c>
      <c r="R166" s="101">
        <f t="shared" si="86"/>
        <v>0</v>
      </c>
      <c r="S166" s="101">
        <f t="shared" si="86"/>
        <v>0</v>
      </c>
      <c r="T166" s="101">
        <f t="shared" si="86"/>
        <v>0</v>
      </c>
      <c r="U166" s="101">
        <f t="shared" si="86"/>
        <v>0</v>
      </c>
      <c r="V166" s="63">
        <f>W166</f>
        <v>0</v>
      </c>
      <c r="W166" s="101">
        <f t="shared" ref="W166:AC166" si="87">W167+W171</f>
        <v>0</v>
      </c>
      <c r="X166" s="101">
        <f t="shared" si="87"/>
        <v>8116</v>
      </c>
      <c r="Y166" s="101">
        <f t="shared" si="87"/>
        <v>0</v>
      </c>
      <c r="Z166" s="101">
        <f t="shared" si="87"/>
        <v>3750</v>
      </c>
      <c r="AA166" s="101">
        <f t="shared" si="87"/>
        <v>2000</v>
      </c>
      <c r="AB166" s="101">
        <f t="shared" si="87"/>
        <v>2000</v>
      </c>
      <c r="AC166" s="101">
        <f t="shared" si="87"/>
        <v>0</v>
      </c>
      <c r="AD166" s="63"/>
      <c r="AE166" s="63"/>
      <c r="AG166" s="102"/>
      <c r="AH166" s="116">
        <f t="shared" si="83"/>
        <v>0</v>
      </c>
      <c r="AI166" s="368">
        <f t="shared" si="75"/>
        <v>0</v>
      </c>
      <c r="AJ166" s="368">
        <f t="shared" si="76"/>
        <v>0</v>
      </c>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c r="BJ166" s="64"/>
      <c r="BK166" s="64"/>
      <c r="BL166" s="64"/>
      <c r="BM166" s="64"/>
      <c r="BN166" s="64"/>
      <c r="BO166" s="64"/>
      <c r="BP166" s="64"/>
      <c r="BQ166" s="64"/>
      <c r="BR166" s="64"/>
      <c r="BS166" s="64"/>
      <c r="BT166" s="64"/>
      <c r="BU166" s="64"/>
      <c r="BV166" s="64"/>
      <c r="BW166" s="64"/>
      <c r="BX166" s="64"/>
      <c r="BY166" s="64"/>
      <c r="BZ166" s="64"/>
      <c r="CA166" s="64"/>
      <c r="CB166" s="64"/>
      <c r="CC166" s="64"/>
      <c r="CD166" s="64"/>
      <c r="CE166" s="64"/>
      <c r="CF166" s="64"/>
      <c r="CG166" s="64"/>
      <c r="CH166" s="65"/>
    </row>
    <row r="167" spans="1:86" s="66" customFormat="1" ht="33.6" customHeight="1" x14ac:dyDescent="0.25">
      <c r="A167" s="55" t="s">
        <v>182</v>
      </c>
      <c r="B167" s="56" t="s">
        <v>206</v>
      </c>
      <c r="C167" s="52"/>
      <c r="D167" s="52"/>
      <c r="E167" s="52"/>
      <c r="F167" s="52"/>
      <c r="G167" s="56"/>
      <c r="H167" s="142"/>
      <c r="I167" s="101">
        <f t="shared" ref="I167:AC167" si="88">SUM(I169:I170)</f>
        <v>3863</v>
      </c>
      <c r="J167" s="101">
        <f t="shared" si="88"/>
        <v>3863</v>
      </c>
      <c r="K167" s="101">
        <f t="shared" si="88"/>
        <v>0</v>
      </c>
      <c r="L167" s="101">
        <f t="shared" si="88"/>
        <v>0</v>
      </c>
      <c r="M167" s="101">
        <f t="shared" si="88"/>
        <v>0</v>
      </c>
      <c r="N167" s="101">
        <f t="shared" si="88"/>
        <v>0</v>
      </c>
      <c r="O167" s="101">
        <f t="shared" si="88"/>
        <v>0</v>
      </c>
      <c r="P167" s="101">
        <f t="shared" si="88"/>
        <v>0</v>
      </c>
      <c r="Q167" s="101">
        <f t="shared" si="88"/>
        <v>0</v>
      </c>
      <c r="R167" s="101">
        <f t="shared" si="88"/>
        <v>0</v>
      </c>
      <c r="S167" s="101">
        <f t="shared" si="88"/>
        <v>0</v>
      </c>
      <c r="T167" s="101">
        <f t="shared" si="88"/>
        <v>0</v>
      </c>
      <c r="U167" s="101">
        <f t="shared" si="88"/>
        <v>0</v>
      </c>
      <c r="V167" s="101">
        <f t="shared" si="88"/>
        <v>0</v>
      </c>
      <c r="W167" s="101">
        <f t="shared" si="88"/>
        <v>0</v>
      </c>
      <c r="X167" s="101">
        <f t="shared" si="88"/>
        <v>3863</v>
      </c>
      <c r="Y167" s="101">
        <f t="shared" si="88"/>
        <v>0</v>
      </c>
      <c r="Z167" s="101">
        <f t="shared" si="88"/>
        <v>3750</v>
      </c>
      <c r="AA167" s="101">
        <f t="shared" si="88"/>
        <v>2000</v>
      </c>
      <c r="AB167" s="101">
        <f t="shared" si="88"/>
        <v>2000</v>
      </c>
      <c r="AC167" s="101">
        <f t="shared" si="88"/>
        <v>0</v>
      </c>
      <c r="AD167" s="63"/>
      <c r="AE167" s="63"/>
      <c r="AG167" s="102"/>
      <c r="AH167" s="116">
        <f t="shared" si="83"/>
        <v>0</v>
      </c>
      <c r="AI167" s="368">
        <f t="shared" si="75"/>
        <v>0</v>
      </c>
      <c r="AJ167" s="368">
        <f t="shared" si="76"/>
        <v>0</v>
      </c>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c r="BJ167" s="64"/>
      <c r="BK167" s="64"/>
      <c r="BL167" s="64"/>
      <c r="BM167" s="64"/>
      <c r="BN167" s="64"/>
      <c r="BO167" s="64"/>
      <c r="BP167" s="64"/>
      <c r="BQ167" s="64"/>
      <c r="BR167" s="64"/>
      <c r="BS167" s="64"/>
      <c r="BT167" s="64"/>
      <c r="BU167" s="64"/>
      <c r="BV167" s="64"/>
      <c r="BW167" s="64"/>
      <c r="BX167" s="64"/>
      <c r="BY167" s="64"/>
      <c r="BZ167" s="64"/>
      <c r="CA167" s="64"/>
      <c r="CB167" s="64"/>
      <c r="CC167" s="64"/>
      <c r="CD167" s="64"/>
      <c r="CE167" s="64"/>
      <c r="CF167" s="64"/>
      <c r="CG167" s="64"/>
      <c r="CH167" s="65"/>
    </row>
    <row r="168" spans="1:86" s="66" customFormat="1" ht="30" customHeight="1" x14ac:dyDescent="0.25">
      <c r="A168" s="55" t="s">
        <v>207</v>
      </c>
      <c r="B168" s="56" t="s">
        <v>189</v>
      </c>
      <c r="C168" s="52"/>
      <c r="D168" s="52"/>
      <c r="E168" s="52"/>
      <c r="F168" s="52"/>
      <c r="G168" s="56"/>
      <c r="H168" s="142"/>
      <c r="I168" s="101"/>
      <c r="J168" s="101"/>
      <c r="K168" s="101"/>
      <c r="L168" s="101"/>
      <c r="M168" s="101"/>
      <c r="N168" s="101"/>
      <c r="O168" s="101"/>
      <c r="P168" s="101"/>
      <c r="Q168" s="101"/>
      <c r="R168" s="101"/>
      <c r="S168" s="101"/>
      <c r="T168" s="101"/>
      <c r="U168" s="101"/>
      <c r="V168" s="63">
        <f>W168</f>
        <v>0</v>
      </c>
      <c r="W168" s="63"/>
      <c r="X168" s="101"/>
      <c r="Y168" s="63"/>
      <c r="Z168" s="63"/>
      <c r="AA168" s="63"/>
      <c r="AB168" s="63"/>
      <c r="AC168" s="63"/>
      <c r="AD168" s="63"/>
      <c r="AE168" s="63"/>
      <c r="AG168" s="102"/>
      <c r="AH168" s="116">
        <f t="shared" si="83"/>
        <v>0</v>
      </c>
      <c r="AI168" s="368">
        <f t="shared" si="75"/>
        <v>0</v>
      </c>
      <c r="AJ168" s="368">
        <f t="shared" si="76"/>
        <v>0</v>
      </c>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c r="BJ168" s="64"/>
      <c r="BK168" s="64"/>
      <c r="BL168" s="64"/>
      <c r="BM168" s="64"/>
      <c r="BN168" s="64"/>
      <c r="BO168" s="64"/>
      <c r="BP168" s="64"/>
      <c r="BQ168" s="64"/>
      <c r="BR168" s="64"/>
      <c r="BS168" s="64"/>
      <c r="BT168" s="64"/>
      <c r="BU168" s="64"/>
      <c r="BV168" s="64"/>
      <c r="BW168" s="64"/>
      <c r="BX168" s="64"/>
      <c r="BY168" s="64"/>
      <c r="BZ168" s="64"/>
      <c r="CA168" s="64"/>
      <c r="CB168" s="64"/>
      <c r="CC168" s="64"/>
      <c r="CD168" s="64"/>
      <c r="CE168" s="64"/>
      <c r="CF168" s="64"/>
      <c r="CG168" s="64"/>
      <c r="CH168" s="65"/>
    </row>
    <row r="169" spans="1:86" s="66" customFormat="1" ht="57.75" customHeight="1" x14ac:dyDescent="0.25">
      <c r="A169" s="69" t="s">
        <v>194</v>
      </c>
      <c r="B169" s="76" t="s">
        <v>366</v>
      </c>
      <c r="C169" s="52"/>
      <c r="D169" s="52"/>
      <c r="E169" s="52">
        <v>1</v>
      </c>
      <c r="F169" s="52">
        <v>1</v>
      </c>
      <c r="G169" s="76"/>
      <c r="H169" s="142" t="s">
        <v>1060</v>
      </c>
      <c r="I169" s="60">
        <v>1863</v>
      </c>
      <c r="J169" s="60">
        <v>1863</v>
      </c>
      <c r="K169" s="71"/>
      <c r="L169" s="71"/>
      <c r="M169" s="71"/>
      <c r="N169" s="71"/>
      <c r="O169" s="71"/>
      <c r="P169" s="71"/>
      <c r="Q169" s="71"/>
      <c r="R169" s="71"/>
      <c r="S169" s="71"/>
      <c r="T169" s="71"/>
      <c r="U169" s="71"/>
      <c r="V169" s="63">
        <f>W169</f>
        <v>0</v>
      </c>
      <c r="W169" s="63">
        <f>Y169</f>
        <v>0</v>
      </c>
      <c r="X169" s="60">
        <v>1863</v>
      </c>
      <c r="Y169" s="63">
        <f>K169+Q169</f>
        <v>0</v>
      </c>
      <c r="Z169" s="63">
        <v>1800</v>
      </c>
      <c r="AA169" s="63">
        <f>AB169+AC169</f>
        <v>1000</v>
      </c>
      <c r="AB169" s="63">
        <v>1000</v>
      </c>
      <c r="AC169" s="63"/>
      <c r="AD169" s="63"/>
      <c r="AE169" s="63"/>
      <c r="AG169" s="102"/>
      <c r="AH169" s="116">
        <f t="shared" si="83"/>
        <v>0</v>
      </c>
      <c r="AI169" s="368">
        <f t="shared" si="75"/>
        <v>0</v>
      </c>
      <c r="AJ169" s="368">
        <f t="shared" si="76"/>
        <v>0</v>
      </c>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c r="BJ169" s="64"/>
      <c r="BK169" s="64"/>
      <c r="BL169" s="64"/>
      <c r="BM169" s="64"/>
      <c r="BN169" s="64"/>
      <c r="BO169" s="64"/>
      <c r="BP169" s="64"/>
      <c r="BQ169" s="64"/>
      <c r="BR169" s="64"/>
      <c r="BS169" s="64"/>
      <c r="BT169" s="64"/>
      <c r="BU169" s="64"/>
      <c r="BV169" s="64"/>
      <c r="BW169" s="64"/>
      <c r="BX169" s="64"/>
      <c r="BY169" s="64"/>
      <c r="BZ169" s="64"/>
      <c r="CA169" s="64"/>
      <c r="CB169" s="64"/>
      <c r="CC169" s="64"/>
      <c r="CD169" s="64"/>
      <c r="CE169" s="64"/>
      <c r="CF169" s="64"/>
      <c r="CG169" s="64"/>
      <c r="CH169" s="65"/>
    </row>
    <row r="170" spans="1:86" s="66" customFormat="1" ht="57" customHeight="1" x14ac:dyDescent="0.25">
      <c r="A170" s="69" t="s">
        <v>184</v>
      </c>
      <c r="B170" s="76" t="s">
        <v>367</v>
      </c>
      <c r="C170" s="52"/>
      <c r="D170" s="52"/>
      <c r="E170" s="52">
        <v>1</v>
      </c>
      <c r="F170" s="52">
        <v>1</v>
      </c>
      <c r="G170" s="76"/>
      <c r="H170" s="142" t="s">
        <v>1061</v>
      </c>
      <c r="I170" s="60">
        <v>2000</v>
      </c>
      <c r="J170" s="60">
        <v>2000</v>
      </c>
      <c r="K170" s="71"/>
      <c r="L170" s="71"/>
      <c r="M170" s="71"/>
      <c r="N170" s="71"/>
      <c r="O170" s="71"/>
      <c r="P170" s="71"/>
      <c r="Q170" s="71"/>
      <c r="R170" s="71"/>
      <c r="S170" s="71"/>
      <c r="T170" s="71"/>
      <c r="U170" s="71"/>
      <c r="V170" s="63">
        <f>W170</f>
        <v>0</v>
      </c>
      <c r="W170" s="63">
        <f>Y170</f>
        <v>0</v>
      </c>
      <c r="X170" s="60">
        <v>2000</v>
      </c>
      <c r="Y170" s="63">
        <f>K170+Q170</f>
        <v>0</v>
      </c>
      <c r="Z170" s="63">
        <v>1950</v>
      </c>
      <c r="AA170" s="63">
        <f>AB170+AC170</f>
        <v>1000</v>
      </c>
      <c r="AB170" s="63">
        <v>1000</v>
      </c>
      <c r="AC170" s="63"/>
      <c r="AD170" s="63"/>
      <c r="AE170" s="63"/>
      <c r="AG170" s="328">
        <f>98%*X170</f>
        <v>1960</v>
      </c>
      <c r="AH170" s="116">
        <f t="shared" si="83"/>
        <v>0</v>
      </c>
      <c r="AI170" s="368">
        <f t="shared" si="75"/>
        <v>0</v>
      </c>
      <c r="AJ170" s="368">
        <f t="shared" si="76"/>
        <v>0</v>
      </c>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c r="BL170" s="64"/>
      <c r="BM170" s="64"/>
      <c r="BN170" s="64"/>
      <c r="BO170" s="64"/>
      <c r="BP170" s="64"/>
      <c r="BQ170" s="64"/>
      <c r="BR170" s="64"/>
      <c r="BS170" s="64"/>
      <c r="BT170" s="64"/>
      <c r="BU170" s="64"/>
      <c r="BV170" s="64"/>
      <c r="BW170" s="64"/>
      <c r="BX170" s="64"/>
      <c r="BY170" s="64"/>
      <c r="BZ170" s="64"/>
      <c r="CA170" s="64"/>
      <c r="CB170" s="64"/>
      <c r="CC170" s="64"/>
      <c r="CD170" s="64"/>
      <c r="CE170" s="64"/>
      <c r="CF170" s="64"/>
      <c r="CG170" s="64"/>
      <c r="CH170" s="65"/>
    </row>
    <row r="171" spans="1:86" s="66" customFormat="1" ht="33" customHeight="1" x14ac:dyDescent="0.25">
      <c r="A171" s="55" t="s">
        <v>210</v>
      </c>
      <c r="B171" s="56" t="s">
        <v>211</v>
      </c>
      <c r="C171" s="52"/>
      <c r="D171" s="52"/>
      <c r="E171" s="52"/>
      <c r="F171" s="52"/>
      <c r="G171" s="56"/>
      <c r="H171" s="105"/>
      <c r="I171" s="101">
        <v>4253</v>
      </c>
      <c r="J171" s="101">
        <v>4253</v>
      </c>
      <c r="K171" s="145"/>
      <c r="L171" s="145"/>
      <c r="M171" s="145"/>
      <c r="N171" s="145"/>
      <c r="O171" s="145"/>
      <c r="P171" s="145"/>
      <c r="Q171" s="145"/>
      <c r="R171" s="145"/>
      <c r="S171" s="145"/>
      <c r="T171" s="145"/>
      <c r="U171" s="145"/>
      <c r="V171" s="63">
        <f>W171</f>
        <v>0</v>
      </c>
      <c r="W171" s="63">
        <f>Y171</f>
        <v>0</v>
      </c>
      <c r="X171" s="101">
        <v>4253</v>
      </c>
      <c r="Y171" s="63">
        <f>K171+Q171</f>
        <v>0</v>
      </c>
      <c r="Z171" s="54"/>
      <c r="AA171" s="54"/>
      <c r="AB171" s="54"/>
      <c r="AC171" s="54"/>
      <c r="AD171" s="63"/>
      <c r="AE171" s="63"/>
      <c r="AG171" s="102"/>
      <c r="AH171" s="116">
        <f t="shared" si="83"/>
        <v>0</v>
      </c>
      <c r="AI171" s="368">
        <f t="shared" si="75"/>
        <v>0</v>
      </c>
      <c r="AJ171" s="368">
        <f t="shared" si="76"/>
        <v>0</v>
      </c>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c r="BJ171" s="64"/>
      <c r="BK171" s="64"/>
      <c r="BL171" s="64"/>
      <c r="BM171" s="64"/>
      <c r="BN171" s="64"/>
      <c r="BO171" s="64"/>
      <c r="BP171" s="64"/>
      <c r="BQ171" s="64"/>
      <c r="BR171" s="64"/>
      <c r="BS171" s="64"/>
      <c r="BT171" s="64"/>
      <c r="BU171" s="64"/>
      <c r="BV171" s="64"/>
      <c r="BW171" s="64"/>
      <c r="BX171" s="64"/>
      <c r="BY171" s="64"/>
      <c r="BZ171" s="64"/>
      <c r="CA171" s="64"/>
      <c r="CB171" s="64"/>
      <c r="CC171" s="64"/>
      <c r="CD171" s="64"/>
      <c r="CE171" s="64"/>
      <c r="CF171" s="64"/>
      <c r="CG171" s="64"/>
      <c r="CH171" s="65"/>
    </row>
    <row r="172" spans="1:86" s="66" customFormat="1" ht="42" customHeight="1" x14ac:dyDescent="0.25">
      <c r="A172" s="55" t="s">
        <v>35</v>
      </c>
      <c r="B172" s="56" t="s">
        <v>251</v>
      </c>
      <c r="C172" s="52"/>
      <c r="D172" s="52"/>
      <c r="E172" s="52"/>
      <c r="F172" s="52"/>
      <c r="G172" s="56"/>
      <c r="H172" s="142"/>
      <c r="I172" s="101">
        <f t="shared" ref="I172:AD172" si="89">SUM(I174:I175)</f>
        <v>56671</v>
      </c>
      <c r="J172" s="101">
        <f t="shared" si="89"/>
        <v>43702</v>
      </c>
      <c r="K172" s="101">
        <f t="shared" si="89"/>
        <v>33391</v>
      </c>
      <c r="L172" s="101">
        <f t="shared" si="89"/>
        <v>32962.338000000003</v>
      </c>
      <c r="M172" s="101">
        <f t="shared" si="89"/>
        <v>33391</v>
      </c>
      <c r="N172" s="101">
        <f t="shared" si="89"/>
        <v>428.66199999999998</v>
      </c>
      <c r="O172" s="101">
        <f t="shared" si="89"/>
        <v>32962.338000000003</v>
      </c>
      <c r="P172" s="101">
        <f t="shared" si="89"/>
        <v>0</v>
      </c>
      <c r="Q172" s="101">
        <f t="shared" si="89"/>
        <v>0</v>
      </c>
      <c r="R172" s="101">
        <f t="shared" si="89"/>
        <v>0</v>
      </c>
      <c r="S172" s="101">
        <f t="shared" si="89"/>
        <v>0</v>
      </c>
      <c r="T172" s="101">
        <f t="shared" si="89"/>
        <v>0</v>
      </c>
      <c r="U172" s="101">
        <f t="shared" si="89"/>
        <v>0</v>
      </c>
      <c r="V172" s="101">
        <f t="shared" si="89"/>
        <v>33391</v>
      </c>
      <c r="W172" s="101">
        <f t="shared" si="89"/>
        <v>33391</v>
      </c>
      <c r="X172" s="101">
        <f t="shared" si="89"/>
        <v>47702</v>
      </c>
      <c r="Y172" s="101">
        <f t="shared" si="89"/>
        <v>33391</v>
      </c>
      <c r="Z172" s="101">
        <f t="shared" si="89"/>
        <v>14311</v>
      </c>
      <c r="AA172" s="101">
        <f t="shared" si="89"/>
        <v>14311</v>
      </c>
      <c r="AB172" s="101">
        <f t="shared" si="89"/>
        <v>14311</v>
      </c>
      <c r="AC172" s="101">
        <f t="shared" si="89"/>
        <v>0</v>
      </c>
      <c r="AD172" s="101">
        <f t="shared" si="89"/>
        <v>0</v>
      </c>
      <c r="AE172" s="63"/>
      <c r="AG172" s="102"/>
      <c r="AH172" s="116">
        <f t="shared" si="83"/>
        <v>0</v>
      </c>
      <c r="AI172" s="368">
        <f t="shared" si="75"/>
        <v>0</v>
      </c>
      <c r="AJ172" s="368">
        <f t="shared" si="76"/>
        <v>0</v>
      </c>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c r="BJ172" s="64"/>
      <c r="BK172" s="64"/>
      <c r="BL172" s="64"/>
      <c r="BM172" s="64"/>
      <c r="BN172" s="64"/>
      <c r="BO172" s="64"/>
      <c r="BP172" s="64"/>
      <c r="BQ172" s="64"/>
      <c r="BR172" s="64"/>
      <c r="BS172" s="64"/>
      <c r="BT172" s="64"/>
      <c r="BU172" s="64"/>
      <c r="BV172" s="64"/>
      <c r="BW172" s="64"/>
      <c r="BX172" s="64"/>
      <c r="BY172" s="64"/>
      <c r="BZ172" s="64"/>
      <c r="CA172" s="64"/>
      <c r="CB172" s="64"/>
      <c r="CC172" s="64"/>
      <c r="CD172" s="64"/>
      <c r="CE172" s="64"/>
      <c r="CF172" s="64"/>
      <c r="CG172" s="64"/>
      <c r="CH172" s="65"/>
    </row>
    <row r="173" spans="1:86" s="66" customFormat="1" ht="39" customHeight="1" x14ac:dyDescent="0.25">
      <c r="A173" s="55" t="s">
        <v>182</v>
      </c>
      <c r="B173" s="56" t="s">
        <v>368</v>
      </c>
      <c r="C173" s="52"/>
      <c r="D173" s="52"/>
      <c r="E173" s="52"/>
      <c r="F173" s="52"/>
      <c r="G173" s="56"/>
      <c r="H173" s="142"/>
      <c r="I173" s="101"/>
      <c r="J173" s="101"/>
      <c r="K173" s="101"/>
      <c r="L173" s="101"/>
      <c r="M173" s="101"/>
      <c r="N173" s="101"/>
      <c r="O173" s="101"/>
      <c r="P173" s="101"/>
      <c r="Q173" s="101"/>
      <c r="R173" s="101"/>
      <c r="S173" s="101"/>
      <c r="T173" s="101"/>
      <c r="U173" s="101"/>
      <c r="V173" s="63">
        <f>W173</f>
        <v>0</v>
      </c>
      <c r="W173" s="63"/>
      <c r="X173" s="101"/>
      <c r="Y173" s="63"/>
      <c r="Z173" s="63"/>
      <c r="AA173" s="63"/>
      <c r="AB173" s="63"/>
      <c r="AC173" s="63"/>
      <c r="AD173" s="63"/>
      <c r="AE173" s="63"/>
      <c r="AG173" s="102"/>
      <c r="AH173" s="116">
        <f t="shared" si="83"/>
        <v>0</v>
      </c>
      <c r="AI173" s="368">
        <f t="shared" si="75"/>
        <v>0</v>
      </c>
      <c r="AJ173" s="368">
        <f t="shared" si="76"/>
        <v>0</v>
      </c>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c r="BJ173" s="64"/>
      <c r="BK173" s="64"/>
      <c r="BL173" s="64"/>
      <c r="BM173" s="64"/>
      <c r="BN173" s="64"/>
      <c r="BO173" s="64"/>
      <c r="BP173" s="64"/>
      <c r="BQ173" s="64"/>
      <c r="BR173" s="64"/>
      <c r="BS173" s="64"/>
      <c r="BT173" s="64"/>
      <c r="BU173" s="64"/>
      <c r="BV173" s="64"/>
      <c r="BW173" s="64"/>
      <c r="BX173" s="64"/>
      <c r="BY173" s="64"/>
      <c r="BZ173" s="64"/>
      <c r="CA173" s="64"/>
      <c r="CB173" s="64"/>
      <c r="CC173" s="64"/>
      <c r="CD173" s="64"/>
      <c r="CE173" s="64"/>
      <c r="CF173" s="64"/>
      <c r="CG173" s="64"/>
      <c r="CH173" s="65"/>
    </row>
    <row r="174" spans="1:86" s="66" customFormat="1" ht="46.5" customHeight="1" x14ac:dyDescent="0.25">
      <c r="A174" s="135">
        <v>1</v>
      </c>
      <c r="B174" s="58" t="s">
        <v>369</v>
      </c>
      <c r="C174" s="52"/>
      <c r="D174" s="52">
        <v>1</v>
      </c>
      <c r="E174" s="52"/>
      <c r="F174" s="52"/>
      <c r="G174" s="58"/>
      <c r="H174" s="52" t="s">
        <v>370</v>
      </c>
      <c r="I174" s="60">
        <v>40671</v>
      </c>
      <c r="J174" s="60">
        <v>27702</v>
      </c>
      <c r="K174" s="74">
        <v>19391</v>
      </c>
      <c r="L174" s="63">
        <f>K174-N174</f>
        <v>18962.338</v>
      </c>
      <c r="M174" s="63">
        <f>N174+O174</f>
        <v>19391</v>
      </c>
      <c r="N174" s="74">
        <f>428.662</f>
        <v>428.66199999999998</v>
      </c>
      <c r="O174" s="63">
        <v>18962.338</v>
      </c>
      <c r="P174" s="74"/>
      <c r="Q174" s="74"/>
      <c r="R174" s="74"/>
      <c r="S174" s="74"/>
      <c r="T174" s="74"/>
      <c r="U174" s="74"/>
      <c r="V174" s="63">
        <f>W174</f>
        <v>19391</v>
      </c>
      <c r="W174" s="63">
        <f>Y174</f>
        <v>19391</v>
      </c>
      <c r="X174" s="60">
        <v>31702</v>
      </c>
      <c r="Y174" s="63">
        <f>K174+Q174</f>
        <v>19391</v>
      </c>
      <c r="Z174" s="63">
        <f>X174-Y174</f>
        <v>12311</v>
      </c>
      <c r="AA174" s="63">
        <f>AB174</f>
        <v>12311</v>
      </c>
      <c r="AB174" s="63">
        <v>12311</v>
      </c>
      <c r="AC174" s="63"/>
      <c r="AD174" s="63"/>
      <c r="AE174" s="63"/>
      <c r="AG174" s="102"/>
      <c r="AH174" s="116">
        <f t="shared" si="83"/>
        <v>0</v>
      </c>
      <c r="AI174" s="368">
        <f t="shared" si="75"/>
        <v>0</v>
      </c>
      <c r="AJ174" s="368">
        <f t="shared" si="76"/>
        <v>0</v>
      </c>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c r="BJ174" s="64"/>
      <c r="BK174" s="64"/>
      <c r="BL174" s="64"/>
      <c r="BM174" s="64"/>
      <c r="BN174" s="64"/>
      <c r="BO174" s="64"/>
      <c r="BP174" s="64"/>
      <c r="BQ174" s="64"/>
      <c r="BR174" s="64"/>
      <c r="BS174" s="64"/>
      <c r="BT174" s="64"/>
      <c r="BU174" s="64"/>
      <c r="BV174" s="64"/>
      <c r="BW174" s="64"/>
      <c r="BX174" s="64"/>
      <c r="BY174" s="64"/>
      <c r="BZ174" s="64"/>
      <c r="CA174" s="64"/>
      <c r="CB174" s="64"/>
      <c r="CC174" s="64"/>
      <c r="CD174" s="64"/>
      <c r="CE174" s="64"/>
      <c r="CF174" s="64"/>
      <c r="CG174" s="64"/>
      <c r="CH174" s="65"/>
    </row>
    <row r="175" spans="1:86" s="66" customFormat="1" ht="50.25" customHeight="1" x14ac:dyDescent="0.25">
      <c r="A175" s="135">
        <v>2</v>
      </c>
      <c r="B175" s="58" t="s">
        <v>371</v>
      </c>
      <c r="C175" s="52"/>
      <c r="D175" s="52">
        <v>1</v>
      </c>
      <c r="E175" s="52"/>
      <c r="F175" s="52"/>
      <c r="G175" s="58"/>
      <c r="H175" s="52" t="s">
        <v>372</v>
      </c>
      <c r="I175" s="60">
        <v>16000</v>
      </c>
      <c r="J175" s="60">
        <v>16000</v>
      </c>
      <c r="K175" s="74">
        <v>14000</v>
      </c>
      <c r="L175" s="63">
        <f>K175-N175</f>
        <v>14000</v>
      </c>
      <c r="M175" s="63">
        <f>N175+O175</f>
        <v>14000</v>
      </c>
      <c r="N175" s="71"/>
      <c r="O175" s="63">
        <v>14000</v>
      </c>
      <c r="P175" s="74"/>
      <c r="Q175" s="74"/>
      <c r="R175" s="74"/>
      <c r="S175" s="74"/>
      <c r="T175" s="74"/>
      <c r="U175" s="74"/>
      <c r="V175" s="63">
        <f>W175</f>
        <v>14000</v>
      </c>
      <c r="W175" s="63">
        <f>Y175</f>
        <v>14000</v>
      </c>
      <c r="X175" s="60">
        <v>16000</v>
      </c>
      <c r="Y175" s="63">
        <f>K175+Q175</f>
        <v>14000</v>
      </c>
      <c r="Z175" s="63">
        <f>X175-Y175</f>
        <v>2000</v>
      </c>
      <c r="AA175" s="63">
        <f>AB175</f>
        <v>2000</v>
      </c>
      <c r="AB175" s="63">
        <v>2000</v>
      </c>
      <c r="AC175" s="63"/>
      <c r="AD175" s="63"/>
      <c r="AE175" s="63"/>
      <c r="AF175" s="77"/>
      <c r="AG175" s="102"/>
      <c r="AH175" s="116">
        <f t="shared" si="83"/>
        <v>0</v>
      </c>
      <c r="AI175" s="368">
        <f t="shared" si="75"/>
        <v>0</v>
      </c>
      <c r="AJ175" s="368">
        <f t="shared" si="76"/>
        <v>0</v>
      </c>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c r="BJ175" s="64"/>
      <c r="BK175" s="64"/>
      <c r="BL175" s="64"/>
      <c r="BM175" s="64"/>
      <c r="BN175" s="64"/>
      <c r="BO175" s="64"/>
      <c r="BP175" s="64"/>
      <c r="BQ175" s="64"/>
      <c r="BR175" s="64"/>
      <c r="BS175" s="64"/>
      <c r="BT175" s="64"/>
      <c r="BU175" s="64"/>
      <c r="BV175" s="64"/>
      <c r="BW175" s="64"/>
      <c r="BX175" s="64"/>
      <c r="BY175" s="64"/>
      <c r="BZ175" s="64"/>
      <c r="CA175" s="64"/>
      <c r="CB175" s="64"/>
      <c r="CC175" s="64"/>
      <c r="CD175" s="64"/>
      <c r="CE175" s="64"/>
      <c r="CF175" s="64"/>
      <c r="CG175" s="64"/>
      <c r="CH175" s="65"/>
    </row>
    <row r="176" spans="1:86" s="66" customFormat="1" ht="63" x14ac:dyDescent="0.25">
      <c r="A176" s="55" t="s">
        <v>68</v>
      </c>
      <c r="B176" s="56" t="s">
        <v>212</v>
      </c>
      <c r="C176" s="52"/>
      <c r="D176" s="52"/>
      <c r="E176" s="52"/>
      <c r="F176" s="52"/>
      <c r="G176" s="56"/>
      <c r="H176" s="142"/>
      <c r="I176" s="101">
        <f t="shared" ref="I176:AD176" si="90">I177+I203+I206</f>
        <v>160941</v>
      </c>
      <c r="J176" s="101">
        <f t="shared" si="90"/>
        <v>160941</v>
      </c>
      <c r="K176" s="101">
        <f t="shared" si="90"/>
        <v>15000</v>
      </c>
      <c r="L176" s="101">
        <f t="shared" si="90"/>
        <v>12771.954</v>
      </c>
      <c r="M176" s="101">
        <f t="shared" si="90"/>
        <v>15000</v>
      </c>
      <c r="N176" s="101">
        <f t="shared" si="90"/>
        <v>2228.0459999999998</v>
      </c>
      <c r="O176" s="101">
        <f t="shared" si="90"/>
        <v>12771.954</v>
      </c>
      <c r="P176" s="101">
        <f t="shared" si="90"/>
        <v>44124</v>
      </c>
      <c r="Q176" s="101">
        <f t="shared" si="90"/>
        <v>44124</v>
      </c>
      <c r="R176" s="101">
        <f t="shared" si="90"/>
        <v>15862.044000000002</v>
      </c>
      <c r="S176" s="101">
        <f t="shared" si="90"/>
        <v>15862.044000000002</v>
      </c>
      <c r="T176" s="101">
        <f t="shared" si="90"/>
        <v>44369</v>
      </c>
      <c r="U176" s="101">
        <f t="shared" si="90"/>
        <v>44369</v>
      </c>
      <c r="V176" s="101">
        <f t="shared" si="90"/>
        <v>57624</v>
      </c>
      <c r="W176" s="101">
        <f t="shared" si="90"/>
        <v>57624</v>
      </c>
      <c r="X176" s="101">
        <f t="shared" si="90"/>
        <v>157941</v>
      </c>
      <c r="Y176" s="101">
        <f t="shared" si="90"/>
        <v>57624</v>
      </c>
      <c r="Z176" s="101">
        <f t="shared" si="90"/>
        <v>52761.05</v>
      </c>
      <c r="AA176" s="101">
        <f t="shared" si="90"/>
        <v>52761.05</v>
      </c>
      <c r="AB176" s="101">
        <f t="shared" si="90"/>
        <v>52761.05</v>
      </c>
      <c r="AC176" s="101">
        <f t="shared" si="90"/>
        <v>0</v>
      </c>
      <c r="AD176" s="101">
        <f t="shared" si="90"/>
        <v>0</v>
      </c>
      <c r="AE176" s="63"/>
      <c r="AF176" s="71"/>
      <c r="AG176" s="102"/>
      <c r="AH176" s="116">
        <f t="shared" si="83"/>
        <v>0</v>
      </c>
      <c r="AI176" s="368">
        <f t="shared" si="75"/>
        <v>0</v>
      </c>
      <c r="AJ176" s="368">
        <f t="shared" si="76"/>
        <v>0</v>
      </c>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c r="BJ176" s="64"/>
      <c r="BK176" s="64"/>
      <c r="BL176" s="64"/>
      <c r="BM176" s="64"/>
      <c r="BN176" s="64"/>
      <c r="BO176" s="64"/>
      <c r="BP176" s="64"/>
      <c r="BQ176" s="64"/>
      <c r="BR176" s="64"/>
      <c r="BS176" s="64"/>
      <c r="BT176" s="64"/>
      <c r="BU176" s="64"/>
      <c r="BV176" s="64"/>
      <c r="BW176" s="64"/>
      <c r="BX176" s="64"/>
      <c r="BY176" s="64"/>
      <c r="BZ176" s="64"/>
      <c r="CA176" s="64"/>
      <c r="CB176" s="64"/>
      <c r="CC176" s="64"/>
      <c r="CD176" s="64"/>
      <c r="CE176" s="64"/>
      <c r="CF176" s="64"/>
      <c r="CG176" s="64"/>
      <c r="CH176" s="65"/>
    </row>
    <row r="177" spans="1:86" s="66" customFormat="1" ht="15.75" x14ac:dyDescent="0.25">
      <c r="A177" s="55" t="s">
        <v>213</v>
      </c>
      <c r="B177" s="56" t="s">
        <v>214</v>
      </c>
      <c r="C177" s="52"/>
      <c r="D177" s="52"/>
      <c r="E177" s="52"/>
      <c r="F177" s="52"/>
      <c r="G177" s="56"/>
      <c r="H177" s="142"/>
      <c r="I177" s="54">
        <f t="shared" ref="I177:AE177" si="91">SUM(I178:I202)</f>
        <v>126941</v>
      </c>
      <c r="J177" s="54">
        <f t="shared" si="91"/>
        <v>126941</v>
      </c>
      <c r="K177" s="54">
        <f t="shared" si="91"/>
        <v>0</v>
      </c>
      <c r="L177" s="54">
        <f t="shared" si="91"/>
        <v>0</v>
      </c>
      <c r="M177" s="54">
        <f t="shared" si="91"/>
        <v>0</v>
      </c>
      <c r="N177" s="54">
        <f t="shared" si="91"/>
        <v>0</v>
      </c>
      <c r="O177" s="54">
        <f t="shared" si="91"/>
        <v>0</v>
      </c>
      <c r="P177" s="54">
        <f t="shared" si="91"/>
        <v>44124</v>
      </c>
      <c r="Q177" s="54">
        <f t="shared" si="91"/>
        <v>44124</v>
      </c>
      <c r="R177" s="54">
        <f t="shared" si="91"/>
        <v>15862.044000000002</v>
      </c>
      <c r="S177" s="54">
        <f t="shared" si="91"/>
        <v>15862.044000000002</v>
      </c>
      <c r="T177" s="54">
        <f t="shared" si="91"/>
        <v>44369</v>
      </c>
      <c r="U177" s="54">
        <f t="shared" si="91"/>
        <v>44369</v>
      </c>
      <c r="V177" s="54">
        <f t="shared" si="91"/>
        <v>42624</v>
      </c>
      <c r="W177" s="54">
        <f t="shared" si="91"/>
        <v>42624</v>
      </c>
      <c r="X177" s="54">
        <f t="shared" si="91"/>
        <v>126941</v>
      </c>
      <c r="Y177" s="54">
        <f t="shared" si="91"/>
        <v>42624</v>
      </c>
      <c r="Z177" s="54">
        <f t="shared" si="91"/>
        <v>36811.050000000003</v>
      </c>
      <c r="AA177" s="54">
        <f t="shared" si="91"/>
        <v>36811.050000000003</v>
      </c>
      <c r="AB177" s="54">
        <f t="shared" si="91"/>
        <v>36811.050000000003</v>
      </c>
      <c r="AC177" s="54">
        <f t="shared" si="91"/>
        <v>0</v>
      </c>
      <c r="AD177" s="54">
        <f t="shared" si="91"/>
        <v>0</v>
      </c>
      <c r="AE177" s="54">
        <f t="shared" si="91"/>
        <v>0</v>
      </c>
      <c r="AG177" s="102"/>
      <c r="AH177" s="116">
        <f t="shared" si="83"/>
        <v>0</v>
      </c>
      <c r="AI177" s="368">
        <f t="shared" si="75"/>
        <v>0</v>
      </c>
      <c r="AJ177" s="368">
        <f t="shared" si="76"/>
        <v>0</v>
      </c>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c r="BI177" s="64"/>
      <c r="BJ177" s="64"/>
      <c r="BK177" s="64"/>
      <c r="BL177" s="64"/>
      <c r="BM177" s="64"/>
      <c r="BN177" s="64"/>
      <c r="BO177" s="64"/>
      <c r="BP177" s="64"/>
      <c r="BQ177" s="64"/>
      <c r="BR177" s="64"/>
      <c r="BS177" s="64"/>
      <c r="BT177" s="64"/>
      <c r="BU177" s="64"/>
      <c r="BV177" s="64"/>
      <c r="BW177" s="64"/>
      <c r="BX177" s="64"/>
      <c r="BY177" s="64"/>
      <c r="BZ177" s="64"/>
      <c r="CA177" s="64"/>
      <c r="CB177" s="64"/>
      <c r="CC177" s="64"/>
      <c r="CD177" s="64"/>
      <c r="CE177" s="64"/>
      <c r="CF177" s="64"/>
      <c r="CG177" s="64"/>
      <c r="CH177" s="65"/>
    </row>
    <row r="178" spans="1:86" s="66" customFormat="1" ht="27.6" customHeight="1" x14ac:dyDescent="0.25">
      <c r="A178" s="55" t="s">
        <v>182</v>
      </c>
      <c r="B178" s="56" t="s">
        <v>183</v>
      </c>
      <c r="C178" s="52"/>
      <c r="D178" s="52"/>
      <c r="E178" s="52"/>
      <c r="F178" s="52"/>
      <c r="G178" s="56"/>
      <c r="H178" s="142"/>
      <c r="I178" s="101"/>
      <c r="J178" s="101"/>
      <c r="K178" s="101"/>
      <c r="L178" s="101"/>
      <c r="M178" s="101"/>
      <c r="N178" s="101"/>
      <c r="O178" s="101"/>
      <c r="P178" s="101"/>
      <c r="Q178" s="101"/>
      <c r="R178" s="101"/>
      <c r="S178" s="101"/>
      <c r="T178" s="101"/>
      <c r="U178" s="101"/>
      <c r="V178" s="63">
        <f t="shared" ref="V178:V202" si="92">W178</f>
        <v>0</v>
      </c>
      <c r="W178" s="63"/>
      <c r="X178" s="101"/>
      <c r="Y178" s="63"/>
      <c r="Z178" s="63"/>
      <c r="AA178" s="63"/>
      <c r="AB178" s="63"/>
      <c r="AC178" s="63"/>
      <c r="AD178" s="63"/>
      <c r="AE178" s="63"/>
      <c r="AG178" s="102"/>
      <c r="AH178" s="116">
        <f t="shared" si="83"/>
        <v>0</v>
      </c>
      <c r="AI178" s="368">
        <f t="shared" si="75"/>
        <v>0</v>
      </c>
      <c r="AJ178" s="368">
        <f t="shared" si="76"/>
        <v>0</v>
      </c>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c r="BI178" s="64"/>
      <c r="BJ178" s="64"/>
      <c r="BK178" s="64"/>
      <c r="BL178" s="64"/>
      <c r="BM178" s="64"/>
      <c r="BN178" s="64"/>
      <c r="BO178" s="64"/>
      <c r="BP178" s="64"/>
      <c r="BQ178" s="64"/>
      <c r="BR178" s="64"/>
      <c r="BS178" s="64"/>
      <c r="BT178" s="64"/>
      <c r="BU178" s="64"/>
      <c r="BV178" s="64"/>
      <c r="BW178" s="64"/>
      <c r="BX178" s="64"/>
      <c r="BY178" s="64"/>
      <c r="BZ178" s="64"/>
      <c r="CA178" s="64"/>
      <c r="CB178" s="64"/>
      <c r="CC178" s="64"/>
      <c r="CD178" s="64"/>
      <c r="CE178" s="64"/>
      <c r="CF178" s="64"/>
      <c r="CG178" s="64"/>
      <c r="CH178" s="65"/>
    </row>
    <row r="179" spans="1:86" s="66" customFormat="1" ht="51.75" customHeight="1" x14ac:dyDescent="0.25">
      <c r="A179" s="69" t="s">
        <v>194</v>
      </c>
      <c r="B179" s="76" t="s">
        <v>373</v>
      </c>
      <c r="C179" s="52"/>
      <c r="D179" s="52">
        <v>1</v>
      </c>
      <c r="E179" s="52"/>
      <c r="F179" s="52"/>
      <c r="G179" s="76"/>
      <c r="H179" s="146" t="s">
        <v>374</v>
      </c>
      <c r="I179" s="60">
        <v>6536</v>
      </c>
      <c r="J179" s="60">
        <v>6536</v>
      </c>
      <c r="K179" s="71"/>
      <c r="L179" s="71"/>
      <c r="M179" s="71"/>
      <c r="N179" s="71"/>
      <c r="O179" s="71"/>
      <c r="P179" s="147">
        <v>5000</v>
      </c>
      <c r="Q179" s="147">
        <v>5000</v>
      </c>
      <c r="R179" s="128">
        <v>1419.636</v>
      </c>
      <c r="S179" s="128">
        <v>1419.636</v>
      </c>
      <c r="T179" s="147">
        <v>5000</v>
      </c>
      <c r="U179" s="147">
        <v>5000</v>
      </c>
      <c r="V179" s="63">
        <f t="shared" si="92"/>
        <v>5000</v>
      </c>
      <c r="W179" s="63">
        <f t="shared" ref="W179:W184" si="93">Y179</f>
        <v>5000</v>
      </c>
      <c r="X179" s="60">
        <v>6536</v>
      </c>
      <c r="Y179" s="63">
        <f t="shared" ref="Y179:Y184" si="94">K179+Q179</f>
        <v>5000</v>
      </c>
      <c r="Z179" s="63">
        <f>X179-Y179</f>
        <v>1536</v>
      </c>
      <c r="AA179" s="63">
        <f t="shared" ref="AA179:AA184" si="95">AB179</f>
        <v>1536</v>
      </c>
      <c r="AB179" s="63">
        <v>1536</v>
      </c>
      <c r="AC179" s="63"/>
      <c r="AD179" s="63"/>
      <c r="AE179" s="63"/>
      <c r="AG179" s="102"/>
      <c r="AH179" s="116">
        <f t="shared" si="83"/>
        <v>0</v>
      </c>
      <c r="AI179" s="368">
        <f t="shared" si="75"/>
        <v>0</v>
      </c>
      <c r="AJ179" s="368">
        <f t="shared" si="76"/>
        <v>0</v>
      </c>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c r="BJ179" s="64"/>
      <c r="BK179" s="64"/>
      <c r="BL179" s="64"/>
      <c r="BM179" s="64"/>
      <c r="BN179" s="64"/>
      <c r="BO179" s="64"/>
      <c r="BP179" s="64"/>
      <c r="BQ179" s="64"/>
      <c r="BR179" s="64"/>
      <c r="BS179" s="64"/>
      <c r="BT179" s="64"/>
      <c r="BU179" s="64"/>
      <c r="BV179" s="64"/>
      <c r="BW179" s="64"/>
      <c r="BX179" s="64"/>
      <c r="BY179" s="64"/>
      <c r="BZ179" s="64"/>
      <c r="CA179" s="64"/>
      <c r="CB179" s="64"/>
      <c r="CC179" s="64"/>
      <c r="CD179" s="64"/>
      <c r="CE179" s="64"/>
      <c r="CF179" s="64"/>
      <c r="CG179" s="64"/>
      <c r="CH179" s="65"/>
    </row>
    <row r="180" spans="1:86" s="66" customFormat="1" ht="45" customHeight="1" x14ac:dyDescent="0.25">
      <c r="A180" s="69" t="s">
        <v>184</v>
      </c>
      <c r="B180" s="72" t="s">
        <v>375</v>
      </c>
      <c r="C180" s="52"/>
      <c r="D180" s="52">
        <v>1</v>
      </c>
      <c r="E180" s="52"/>
      <c r="F180" s="52"/>
      <c r="G180" s="72"/>
      <c r="H180" s="283" t="s">
        <v>376</v>
      </c>
      <c r="I180" s="60">
        <v>14900</v>
      </c>
      <c r="J180" s="60">
        <v>14900</v>
      </c>
      <c r="K180" s="71"/>
      <c r="L180" s="71"/>
      <c r="M180" s="71"/>
      <c r="N180" s="71"/>
      <c r="O180" s="71"/>
      <c r="P180" s="147">
        <v>14579</v>
      </c>
      <c r="Q180" s="147">
        <v>14579</v>
      </c>
      <c r="R180" s="147">
        <v>5520.05</v>
      </c>
      <c r="S180" s="147">
        <v>5520.05</v>
      </c>
      <c r="T180" s="147">
        <v>14824</v>
      </c>
      <c r="U180" s="147">
        <v>14824</v>
      </c>
      <c r="V180" s="63">
        <f t="shared" si="92"/>
        <v>14579</v>
      </c>
      <c r="W180" s="63">
        <f t="shared" si="93"/>
        <v>14579</v>
      </c>
      <c r="X180" s="60">
        <v>14900</v>
      </c>
      <c r="Y180" s="63">
        <f t="shared" si="94"/>
        <v>14579</v>
      </c>
      <c r="Z180" s="63">
        <v>302</v>
      </c>
      <c r="AA180" s="63">
        <f t="shared" si="95"/>
        <v>302</v>
      </c>
      <c r="AB180" s="63">
        <v>302</v>
      </c>
      <c r="AC180" s="63"/>
      <c r="AD180" s="63"/>
      <c r="AE180" s="63"/>
      <c r="AG180" s="102"/>
      <c r="AH180" s="116">
        <f t="shared" si="83"/>
        <v>0</v>
      </c>
      <c r="AI180" s="368">
        <f t="shared" si="75"/>
        <v>0</v>
      </c>
      <c r="AJ180" s="368">
        <f t="shared" si="76"/>
        <v>0</v>
      </c>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c r="BI180" s="64"/>
      <c r="BJ180" s="64"/>
      <c r="BK180" s="64"/>
      <c r="BL180" s="64"/>
      <c r="BM180" s="64"/>
      <c r="BN180" s="64"/>
      <c r="BO180" s="64"/>
      <c r="BP180" s="64"/>
      <c r="BQ180" s="64"/>
      <c r="BR180" s="64"/>
      <c r="BS180" s="64"/>
      <c r="BT180" s="64"/>
      <c r="BU180" s="64"/>
      <c r="BV180" s="64"/>
      <c r="BW180" s="64"/>
      <c r="BX180" s="64"/>
      <c r="BY180" s="64"/>
      <c r="BZ180" s="64"/>
      <c r="CA180" s="64"/>
      <c r="CB180" s="64"/>
      <c r="CC180" s="64"/>
      <c r="CD180" s="64"/>
      <c r="CE180" s="64"/>
      <c r="CF180" s="64"/>
      <c r="CG180" s="64"/>
      <c r="CH180" s="65"/>
    </row>
    <row r="181" spans="1:86" s="66" customFormat="1" ht="49.5" customHeight="1" x14ac:dyDescent="0.25">
      <c r="A181" s="69" t="s">
        <v>226</v>
      </c>
      <c r="B181" s="72" t="s">
        <v>377</v>
      </c>
      <c r="C181" s="52"/>
      <c r="D181" s="52">
        <v>1</v>
      </c>
      <c r="E181" s="52"/>
      <c r="F181" s="52"/>
      <c r="G181" s="72"/>
      <c r="H181" s="283" t="s">
        <v>378</v>
      </c>
      <c r="I181" s="60">
        <v>8000</v>
      </c>
      <c r="J181" s="60">
        <v>8000</v>
      </c>
      <c r="K181" s="71"/>
      <c r="L181" s="71"/>
      <c r="M181" s="71"/>
      <c r="N181" s="71"/>
      <c r="O181" s="71"/>
      <c r="P181" s="147">
        <v>7965</v>
      </c>
      <c r="Q181" s="147">
        <v>7965</v>
      </c>
      <c r="R181" s="147">
        <v>4137.2629999999999</v>
      </c>
      <c r="S181" s="147">
        <v>4137.2629999999999</v>
      </c>
      <c r="T181" s="147">
        <v>7965</v>
      </c>
      <c r="U181" s="147">
        <v>7965</v>
      </c>
      <c r="V181" s="63">
        <f t="shared" si="92"/>
        <v>7965</v>
      </c>
      <c r="W181" s="63">
        <f t="shared" si="93"/>
        <v>7965</v>
      </c>
      <c r="X181" s="60">
        <v>8000</v>
      </c>
      <c r="Y181" s="63">
        <f t="shared" si="94"/>
        <v>7965</v>
      </c>
      <c r="Z181" s="63">
        <v>30</v>
      </c>
      <c r="AA181" s="63">
        <f t="shared" si="95"/>
        <v>30</v>
      </c>
      <c r="AB181" s="63">
        <v>30</v>
      </c>
      <c r="AC181" s="63"/>
      <c r="AD181" s="63"/>
      <c r="AE181" s="63"/>
      <c r="AG181" s="102"/>
      <c r="AH181" s="116">
        <f t="shared" si="83"/>
        <v>0</v>
      </c>
      <c r="AI181" s="368">
        <f t="shared" si="75"/>
        <v>0</v>
      </c>
      <c r="AJ181" s="368">
        <f t="shared" si="76"/>
        <v>0</v>
      </c>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c r="BJ181" s="64"/>
      <c r="BK181" s="64"/>
      <c r="BL181" s="64"/>
      <c r="BM181" s="64"/>
      <c r="BN181" s="64"/>
      <c r="BO181" s="64"/>
      <c r="BP181" s="64"/>
      <c r="BQ181" s="64"/>
      <c r="BR181" s="64"/>
      <c r="BS181" s="64"/>
      <c r="BT181" s="64"/>
      <c r="BU181" s="64"/>
      <c r="BV181" s="64"/>
      <c r="BW181" s="64"/>
      <c r="BX181" s="64"/>
      <c r="BY181" s="64"/>
      <c r="BZ181" s="64"/>
      <c r="CA181" s="64"/>
      <c r="CB181" s="64"/>
      <c r="CC181" s="64"/>
      <c r="CD181" s="64"/>
      <c r="CE181" s="64"/>
      <c r="CF181" s="64"/>
      <c r="CG181" s="64"/>
      <c r="CH181" s="65"/>
    </row>
    <row r="182" spans="1:86" s="66" customFormat="1" ht="50.25" customHeight="1" x14ac:dyDescent="0.25">
      <c r="A182" s="69" t="s">
        <v>229</v>
      </c>
      <c r="B182" s="72" t="s">
        <v>379</v>
      </c>
      <c r="C182" s="52"/>
      <c r="D182" s="52">
        <v>1</v>
      </c>
      <c r="E182" s="52"/>
      <c r="F182" s="52"/>
      <c r="G182" s="72"/>
      <c r="H182" s="283" t="s">
        <v>380</v>
      </c>
      <c r="I182" s="60">
        <v>14000</v>
      </c>
      <c r="J182" s="60">
        <v>14000</v>
      </c>
      <c r="K182" s="71"/>
      <c r="L182" s="71"/>
      <c r="M182" s="71"/>
      <c r="N182" s="71"/>
      <c r="O182" s="71"/>
      <c r="P182" s="147">
        <v>12112</v>
      </c>
      <c r="Q182" s="147">
        <v>12112</v>
      </c>
      <c r="R182" s="147">
        <v>4785.0950000000003</v>
      </c>
      <c r="S182" s="147">
        <v>4785.0950000000003</v>
      </c>
      <c r="T182" s="147">
        <v>12112</v>
      </c>
      <c r="U182" s="147">
        <v>12112</v>
      </c>
      <c r="V182" s="63">
        <f t="shared" si="92"/>
        <v>12112</v>
      </c>
      <c r="W182" s="63">
        <f t="shared" si="93"/>
        <v>12112</v>
      </c>
      <c r="X182" s="60">
        <v>14000</v>
      </c>
      <c r="Y182" s="63">
        <f t="shared" si="94"/>
        <v>12112</v>
      </c>
      <c r="Z182" s="63">
        <v>1867</v>
      </c>
      <c r="AA182" s="63">
        <f t="shared" si="95"/>
        <v>1867</v>
      </c>
      <c r="AB182" s="63">
        <v>1867</v>
      </c>
      <c r="AC182" s="63"/>
      <c r="AD182" s="63"/>
      <c r="AE182" s="63"/>
      <c r="AG182" s="102"/>
      <c r="AH182" s="116">
        <f t="shared" si="83"/>
        <v>0</v>
      </c>
      <c r="AI182" s="368">
        <f t="shared" si="75"/>
        <v>0</v>
      </c>
      <c r="AJ182" s="368">
        <f t="shared" si="76"/>
        <v>0</v>
      </c>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c r="BJ182" s="64"/>
      <c r="BK182" s="64"/>
      <c r="BL182" s="64"/>
      <c r="BM182" s="64"/>
      <c r="BN182" s="64"/>
      <c r="BO182" s="64"/>
      <c r="BP182" s="64"/>
      <c r="BQ182" s="64"/>
      <c r="BR182" s="64"/>
      <c r="BS182" s="64"/>
      <c r="BT182" s="64"/>
      <c r="BU182" s="64"/>
      <c r="BV182" s="64"/>
      <c r="BW182" s="64"/>
      <c r="BX182" s="64"/>
      <c r="BY182" s="64"/>
      <c r="BZ182" s="64"/>
      <c r="CA182" s="64"/>
      <c r="CB182" s="64"/>
      <c r="CC182" s="64"/>
      <c r="CD182" s="64"/>
      <c r="CE182" s="64"/>
      <c r="CF182" s="64"/>
      <c r="CG182" s="64"/>
      <c r="CH182" s="65"/>
    </row>
    <row r="183" spans="1:86" s="66" customFormat="1" ht="45" customHeight="1" x14ac:dyDescent="0.25">
      <c r="A183" s="69" t="s">
        <v>232</v>
      </c>
      <c r="B183" s="148" t="s">
        <v>381</v>
      </c>
      <c r="C183" s="52"/>
      <c r="D183" s="52">
        <v>1</v>
      </c>
      <c r="E183" s="52"/>
      <c r="F183" s="52"/>
      <c r="G183" s="148"/>
      <c r="H183" s="67" t="s">
        <v>382</v>
      </c>
      <c r="I183" s="60">
        <f>J183</f>
        <v>4400</v>
      </c>
      <c r="J183" s="60">
        <v>4400</v>
      </c>
      <c r="K183" s="71"/>
      <c r="L183" s="71"/>
      <c r="M183" s="71"/>
      <c r="N183" s="71"/>
      <c r="O183" s="71"/>
      <c r="P183" s="71">
        <v>1500</v>
      </c>
      <c r="Q183" s="149">
        <v>1500</v>
      </c>
      <c r="R183" s="71"/>
      <c r="S183" s="71"/>
      <c r="T183" s="71">
        <v>1500</v>
      </c>
      <c r="U183" s="71">
        <v>1500</v>
      </c>
      <c r="V183" s="63">
        <f t="shared" si="92"/>
        <v>1500</v>
      </c>
      <c r="W183" s="63">
        <f t="shared" si="93"/>
        <v>1500</v>
      </c>
      <c r="X183" s="60">
        <v>4400</v>
      </c>
      <c r="Y183" s="63">
        <f t="shared" si="94"/>
        <v>1500</v>
      </c>
      <c r="Z183" s="63">
        <f>X183-Y183</f>
        <v>2900</v>
      </c>
      <c r="AA183" s="63">
        <f t="shared" si="95"/>
        <v>2900</v>
      </c>
      <c r="AB183" s="63">
        <v>2900</v>
      </c>
      <c r="AC183" s="63"/>
      <c r="AD183" s="63"/>
      <c r="AE183" s="63"/>
      <c r="AF183" s="150"/>
      <c r="AG183" s="102"/>
      <c r="AH183" s="116">
        <f t="shared" si="83"/>
        <v>0</v>
      </c>
      <c r="AI183" s="368">
        <f t="shared" si="75"/>
        <v>0</v>
      </c>
      <c r="AJ183" s="368">
        <f t="shared" si="76"/>
        <v>0</v>
      </c>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c r="BJ183" s="64"/>
      <c r="BK183" s="64"/>
      <c r="BL183" s="64"/>
      <c r="BM183" s="64"/>
      <c r="BN183" s="64"/>
      <c r="BO183" s="64"/>
      <c r="BP183" s="64"/>
      <c r="BQ183" s="64"/>
      <c r="BR183" s="64"/>
      <c r="BS183" s="64"/>
      <c r="BT183" s="64"/>
      <c r="BU183" s="64"/>
      <c r="BV183" s="64"/>
      <c r="BW183" s="64"/>
      <c r="BX183" s="64"/>
      <c r="BY183" s="64"/>
      <c r="BZ183" s="64"/>
      <c r="CA183" s="64"/>
      <c r="CB183" s="64"/>
      <c r="CC183" s="64"/>
      <c r="CD183" s="64"/>
      <c r="CE183" s="64"/>
      <c r="CF183" s="64"/>
      <c r="CG183" s="64"/>
      <c r="CH183" s="65"/>
    </row>
    <row r="184" spans="1:86" s="66" customFormat="1" ht="57.75" customHeight="1" x14ac:dyDescent="0.25">
      <c r="A184" s="69" t="s">
        <v>235</v>
      </c>
      <c r="B184" s="148" t="s">
        <v>383</v>
      </c>
      <c r="C184" s="52"/>
      <c r="D184" s="52">
        <v>1</v>
      </c>
      <c r="E184" s="52"/>
      <c r="F184" s="52"/>
      <c r="G184" s="148"/>
      <c r="H184" s="67" t="s">
        <v>384</v>
      </c>
      <c r="I184" s="60">
        <f>J184</f>
        <v>2176</v>
      </c>
      <c r="J184" s="60">
        <v>2176</v>
      </c>
      <c r="K184" s="71"/>
      <c r="L184" s="71"/>
      <c r="M184" s="71"/>
      <c r="N184" s="71"/>
      <c r="O184" s="71"/>
      <c r="P184" s="71">
        <v>1468</v>
      </c>
      <c r="Q184" s="149">
        <v>1468</v>
      </c>
      <c r="R184" s="71"/>
      <c r="S184" s="71"/>
      <c r="T184" s="71">
        <v>1468</v>
      </c>
      <c r="U184" s="71">
        <v>1468</v>
      </c>
      <c r="V184" s="63">
        <f t="shared" si="92"/>
        <v>1468</v>
      </c>
      <c r="W184" s="63">
        <f t="shared" si="93"/>
        <v>1468</v>
      </c>
      <c r="X184" s="60">
        <v>2176</v>
      </c>
      <c r="Y184" s="63">
        <f t="shared" si="94"/>
        <v>1468</v>
      </c>
      <c r="Z184" s="63">
        <f>X184-Y184</f>
        <v>708</v>
      </c>
      <c r="AA184" s="63">
        <f t="shared" si="95"/>
        <v>708</v>
      </c>
      <c r="AB184" s="63">
        <v>708</v>
      </c>
      <c r="AC184" s="63"/>
      <c r="AD184" s="63"/>
      <c r="AE184" s="63"/>
      <c r="AF184" s="150"/>
      <c r="AG184" s="102"/>
      <c r="AH184" s="116">
        <f t="shared" si="83"/>
        <v>0</v>
      </c>
      <c r="AI184" s="368">
        <f t="shared" si="75"/>
        <v>0</v>
      </c>
      <c r="AJ184" s="368">
        <f t="shared" si="76"/>
        <v>0</v>
      </c>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c r="BJ184" s="64"/>
      <c r="BK184" s="64"/>
      <c r="BL184" s="64"/>
      <c r="BM184" s="64"/>
      <c r="BN184" s="64"/>
      <c r="BO184" s="64"/>
      <c r="BP184" s="64"/>
      <c r="BQ184" s="64"/>
      <c r="BR184" s="64"/>
      <c r="BS184" s="64"/>
      <c r="BT184" s="64"/>
      <c r="BU184" s="64"/>
      <c r="BV184" s="64"/>
      <c r="BW184" s="64"/>
      <c r="BX184" s="64"/>
      <c r="BY184" s="64"/>
      <c r="BZ184" s="64"/>
      <c r="CA184" s="64"/>
      <c r="CB184" s="64"/>
      <c r="CC184" s="64"/>
      <c r="CD184" s="64"/>
      <c r="CE184" s="64"/>
      <c r="CF184" s="64"/>
      <c r="CG184" s="64"/>
      <c r="CH184" s="65"/>
    </row>
    <row r="185" spans="1:86" s="122" customFormat="1" ht="37.5" customHeight="1" x14ac:dyDescent="0.25">
      <c r="A185" s="55" t="s">
        <v>210</v>
      </c>
      <c r="B185" s="118" t="s">
        <v>189</v>
      </c>
      <c r="C185" s="52"/>
      <c r="D185" s="52"/>
      <c r="E185" s="52"/>
      <c r="F185" s="52"/>
      <c r="G185" s="118"/>
      <c r="H185" s="151"/>
      <c r="I185" s="101"/>
      <c r="J185" s="101"/>
      <c r="K185" s="145"/>
      <c r="L185" s="145"/>
      <c r="M185" s="145"/>
      <c r="N185" s="145"/>
      <c r="O185" s="145"/>
      <c r="P185" s="152"/>
      <c r="Q185" s="152"/>
      <c r="R185" s="152"/>
      <c r="S185" s="152"/>
      <c r="T185" s="152"/>
      <c r="U185" s="152"/>
      <c r="V185" s="63">
        <f t="shared" si="92"/>
        <v>0</v>
      </c>
      <c r="W185" s="54"/>
      <c r="X185" s="101"/>
      <c r="Y185" s="54"/>
      <c r="Z185" s="54"/>
      <c r="AA185" s="54"/>
      <c r="AB185" s="54"/>
      <c r="AC185" s="54"/>
      <c r="AD185" s="54"/>
      <c r="AE185" s="54"/>
      <c r="AG185" s="140"/>
      <c r="AH185" s="116">
        <f t="shared" si="83"/>
        <v>0</v>
      </c>
      <c r="AI185" s="368">
        <f t="shared" si="75"/>
        <v>0</v>
      </c>
      <c r="AJ185" s="368">
        <f t="shared" si="76"/>
        <v>0</v>
      </c>
      <c r="AK185" s="120"/>
      <c r="AL185" s="120"/>
      <c r="AM185" s="120"/>
      <c r="AN185" s="120"/>
      <c r="AO185" s="120"/>
      <c r="AP185" s="120"/>
      <c r="AQ185" s="120"/>
      <c r="AR185" s="120"/>
      <c r="AS185" s="120"/>
      <c r="AT185" s="120"/>
      <c r="AU185" s="120"/>
      <c r="AV185" s="120"/>
      <c r="AW185" s="120"/>
      <c r="AX185" s="120"/>
      <c r="AY185" s="120"/>
      <c r="AZ185" s="120"/>
      <c r="BA185" s="120"/>
      <c r="BB185" s="120"/>
      <c r="BC185" s="120"/>
      <c r="BD185" s="120"/>
      <c r="BE185" s="120"/>
      <c r="BF185" s="120"/>
      <c r="BG185" s="120"/>
      <c r="BH185" s="120"/>
      <c r="BI185" s="120"/>
      <c r="BJ185" s="120"/>
      <c r="BK185" s="120"/>
      <c r="BL185" s="120"/>
      <c r="BM185" s="120"/>
      <c r="BN185" s="120"/>
      <c r="BO185" s="120"/>
      <c r="BP185" s="120"/>
      <c r="BQ185" s="120"/>
      <c r="BR185" s="120"/>
      <c r="BS185" s="120"/>
      <c r="BT185" s="120"/>
      <c r="BU185" s="120"/>
      <c r="BV185" s="120"/>
      <c r="BW185" s="120"/>
      <c r="BX185" s="120"/>
      <c r="BY185" s="120"/>
      <c r="BZ185" s="120"/>
      <c r="CA185" s="120"/>
      <c r="CB185" s="120"/>
      <c r="CC185" s="120"/>
      <c r="CD185" s="120"/>
      <c r="CE185" s="120"/>
      <c r="CF185" s="120"/>
      <c r="CG185" s="120"/>
      <c r="CH185" s="121"/>
    </row>
    <row r="186" spans="1:86" s="66" customFormat="1" ht="58.5" customHeight="1" x14ac:dyDescent="0.25">
      <c r="A186" s="69" t="s">
        <v>194</v>
      </c>
      <c r="B186" s="72" t="s">
        <v>385</v>
      </c>
      <c r="C186" s="52"/>
      <c r="D186" s="52"/>
      <c r="E186" s="52">
        <v>1</v>
      </c>
      <c r="F186" s="52">
        <v>1</v>
      </c>
      <c r="G186" s="72"/>
      <c r="H186" s="207" t="s">
        <v>1062</v>
      </c>
      <c r="I186" s="60">
        <v>4790</v>
      </c>
      <c r="J186" s="60">
        <v>4790</v>
      </c>
      <c r="K186" s="71"/>
      <c r="L186" s="71"/>
      <c r="M186" s="71"/>
      <c r="N186" s="71"/>
      <c r="O186" s="71"/>
      <c r="P186" s="71"/>
      <c r="Q186" s="71"/>
      <c r="R186" s="71"/>
      <c r="S186" s="71"/>
      <c r="T186" s="71"/>
      <c r="U186" s="71"/>
      <c r="V186" s="63">
        <f t="shared" si="92"/>
        <v>0</v>
      </c>
      <c r="W186" s="63">
        <f t="shared" ref="W186:W202" si="96">Y186</f>
        <v>0</v>
      </c>
      <c r="X186" s="60">
        <v>4790</v>
      </c>
      <c r="Y186" s="63">
        <f t="shared" ref="Y186:Y198" si="97">K186+Q186</f>
        <v>0</v>
      </c>
      <c r="Z186" s="63">
        <v>2000</v>
      </c>
      <c r="AA186" s="63">
        <f>AB186+AC186</f>
        <v>2000</v>
      </c>
      <c r="AB186" s="63">
        <v>2000</v>
      </c>
      <c r="AC186" s="63"/>
      <c r="AD186" s="63"/>
      <c r="AE186" s="63"/>
      <c r="AG186" s="102"/>
      <c r="AH186" s="116">
        <f t="shared" si="83"/>
        <v>0</v>
      </c>
      <c r="AI186" s="368">
        <f t="shared" si="75"/>
        <v>0</v>
      </c>
      <c r="AJ186" s="368">
        <f t="shared" si="76"/>
        <v>0</v>
      </c>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c r="BI186" s="64"/>
      <c r="BJ186" s="64"/>
      <c r="BK186" s="64"/>
      <c r="BL186" s="64"/>
      <c r="BM186" s="64"/>
      <c r="BN186" s="64"/>
      <c r="BO186" s="64"/>
      <c r="BP186" s="64"/>
      <c r="BQ186" s="64"/>
      <c r="BR186" s="64"/>
      <c r="BS186" s="64"/>
      <c r="BT186" s="64"/>
      <c r="BU186" s="64"/>
      <c r="BV186" s="64"/>
      <c r="BW186" s="64"/>
      <c r="BX186" s="64"/>
      <c r="BY186" s="64"/>
      <c r="BZ186" s="64"/>
      <c r="CA186" s="64"/>
      <c r="CB186" s="64"/>
      <c r="CC186" s="64"/>
      <c r="CD186" s="64"/>
      <c r="CE186" s="64"/>
      <c r="CF186" s="64"/>
      <c r="CG186" s="64"/>
      <c r="CH186" s="65"/>
    </row>
    <row r="187" spans="1:86" s="66" customFormat="1" ht="54.75" customHeight="1" x14ac:dyDescent="0.25">
      <c r="A187" s="69" t="s">
        <v>184</v>
      </c>
      <c r="B187" s="76" t="s">
        <v>386</v>
      </c>
      <c r="C187" s="52"/>
      <c r="D187" s="52"/>
      <c r="E187" s="52">
        <v>1</v>
      </c>
      <c r="F187" s="52">
        <v>1</v>
      </c>
      <c r="G187" s="76"/>
      <c r="H187" s="142" t="s">
        <v>1065</v>
      </c>
      <c r="I187" s="60">
        <v>6360</v>
      </c>
      <c r="J187" s="60">
        <v>6360</v>
      </c>
      <c r="K187" s="71"/>
      <c r="L187" s="71"/>
      <c r="M187" s="71"/>
      <c r="N187" s="71"/>
      <c r="O187" s="71"/>
      <c r="P187" s="71"/>
      <c r="Q187" s="71"/>
      <c r="R187" s="71"/>
      <c r="S187" s="71"/>
      <c r="T187" s="71"/>
      <c r="U187" s="71"/>
      <c r="V187" s="63">
        <f t="shared" si="92"/>
        <v>0</v>
      </c>
      <c r="W187" s="63">
        <f t="shared" si="96"/>
        <v>0</v>
      </c>
      <c r="X187" s="60">
        <v>6360</v>
      </c>
      <c r="Y187" s="63">
        <f t="shared" si="97"/>
        <v>0</v>
      </c>
      <c r="Z187" s="63">
        <v>2000</v>
      </c>
      <c r="AA187" s="63">
        <f t="shared" ref="AA187:AA202" si="98">AB187+AC187</f>
        <v>2000</v>
      </c>
      <c r="AB187" s="63">
        <v>2000</v>
      </c>
      <c r="AC187" s="63"/>
      <c r="AD187" s="63"/>
      <c r="AE187" s="63"/>
      <c r="AG187" s="102"/>
      <c r="AH187" s="116">
        <f t="shared" si="83"/>
        <v>0</v>
      </c>
      <c r="AI187" s="368">
        <f t="shared" si="75"/>
        <v>0</v>
      </c>
      <c r="AJ187" s="368">
        <f t="shared" si="76"/>
        <v>0</v>
      </c>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c r="BJ187" s="64"/>
      <c r="BK187" s="64"/>
      <c r="BL187" s="64"/>
      <c r="BM187" s="64"/>
      <c r="BN187" s="64"/>
      <c r="BO187" s="64"/>
      <c r="BP187" s="64"/>
      <c r="BQ187" s="64"/>
      <c r="BR187" s="64"/>
      <c r="BS187" s="64"/>
      <c r="BT187" s="64"/>
      <c r="BU187" s="64"/>
      <c r="BV187" s="64"/>
      <c r="BW187" s="64"/>
      <c r="BX187" s="64"/>
      <c r="BY187" s="64"/>
      <c r="BZ187" s="64"/>
      <c r="CA187" s="64"/>
      <c r="CB187" s="64"/>
      <c r="CC187" s="64"/>
      <c r="CD187" s="64"/>
      <c r="CE187" s="64"/>
      <c r="CF187" s="64"/>
      <c r="CG187" s="64"/>
      <c r="CH187" s="65"/>
    </row>
    <row r="188" spans="1:86" s="66" customFormat="1" ht="60.75" customHeight="1" x14ac:dyDescent="0.25">
      <c r="A188" s="69" t="s">
        <v>226</v>
      </c>
      <c r="B188" s="76" t="s">
        <v>387</v>
      </c>
      <c r="C188" s="52"/>
      <c r="D188" s="52"/>
      <c r="E188" s="52">
        <v>1</v>
      </c>
      <c r="F188" s="52">
        <v>1</v>
      </c>
      <c r="G188" s="76"/>
      <c r="H188" s="142" t="s">
        <v>1066</v>
      </c>
      <c r="I188" s="60">
        <v>5670</v>
      </c>
      <c r="J188" s="60">
        <v>5670</v>
      </c>
      <c r="K188" s="71"/>
      <c r="L188" s="71"/>
      <c r="M188" s="71"/>
      <c r="N188" s="71"/>
      <c r="O188" s="71"/>
      <c r="P188" s="71"/>
      <c r="Q188" s="71"/>
      <c r="R188" s="71"/>
      <c r="S188" s="71"/>
      <c r="T188" s="71"/>
      <c r="U188" s="71"/>
      <c r="V188" s="63">
        <f t="shared" si="92"/>
        <v>0</v>
      </c>
      <c r="W188" s="63">
        <f t="shared" si="96"/>
        <v>0</v>
      </c>
      <c r="X188" s="60">
        <v>5670</v>
      </c>
      <c r="Y188" s="63">
        <f t="shared" si="97"/>
        <v>0</v>
      </c>
      <c r="Z188" s="63">
        <v>2500</v>
      </c>
      <c r="AA188" s="63">
        <f t="shared" si="98"/>
        <v>2500</v>
      </c>
      <c r="AB188" s="63">
        <v>2500</v>
      </c>
      <c r="AC188" s="63"/>
      <c r="AD188" s="63"/>
      <c r="AE188" s="63"/>
      <c r="AG188" s="102"/>
      <c r="AH188" s="116">
        <f t="shared" si="83"/>
        <v>0</v>
      </c>
      <c r="AI188" s="368">
        <f t="shared" si="75"/>
        <v>0</v>
      </c>
      <c r="AJ188" s="368">
        <f t="shared" si="76"/>
        <v>0</v>
      </c>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c r="BL188" s="64"/>
      <c r="BM188" s="64"/>
      <c r="BN188" s="64"/>
      <c r="BO188" s="64"/>
      <c r="BP188" s="64"/>
      <c r="BQ188" s="64"/>
      <c r="BR188" s="64"/>
      <c r="BS188" s="64"/>
      <c r="BT188" s="64"/>
      <c r="BU188" s="64"/>
      <c r="BV188" s="64"/>
      <c r="BW188" s="64"/>
      <c r="BX188" s="64"/>
      <c r="BY188" s="64"/>
      <c r="BZ188" s="64"/>
      <c r="CA188" s="64"/>
      <c r="CB188" s="64"/>
      <c r="CC188" s="64"/>
      <c r="CD188" s="64"/>
      <c r="CE188" s="64"/>
      <c r="CF188" s="64"/>
      <c r="CG188" s="64"/>
      <c r="CH188" s="65"/>
    </row>
    <row r="189" spans="1:86" s="66" customFormat="1" ht="66" customHeight="1" x14ac:dyDescent="0.25">
      <c r="A189" s="69" t="s">
        <v>229</v>
      </c>
      <c r="B189" s="76" t="s">
        <v>388</v>
      </c>
      <c r="C189" s="52"/>
      <c r="D189" s="52"/>
      <c r="E189" s="52">
        <v>1</v>
      </c>
      <c r="F189" s="52">
        <v>1</v>
      </c>
      <c r="G189" s="76"/>
      <c r="H189" s="142" t="s">
        <v>1067</v>
      </c>
      <c r="I189" s="60">
        <v>5545</v>
      </c>
      <c r="J189" s="60">
        <v>5545</v>
      </c>
      <c r="K189" s="71"/>
      <c r="L189" s="71"/>
      <c r="M189" s="71"/>
      <c r="N189" s="71"/>
      <c r="O189" s="71"/>
      <c r="P189" s="71"/>
      <c r="Q189" s="71"/>
      <c r="R189" s="71"/>
      <c r="S189" s="71"/>
      <c r="T189" s="71"/>
      <c r="U189" s="71"/>
      <c r="V189" s="63">
        <f t="shared" si="92"/>
        <v>0</v>
      </c>
      <c r="W189" s="63">
        <f t="shared" si="96"/>
        <v>0</v>
      </c>
      <c r="X189" s="60">
        <v>5545</v>
      </c>
      <c r="Y189" s="63">
        <f t="shared" si="97"/>
        <v>0</v>
      </c>
      <c r="Z189" s="63">
        <v>2000</v>
      </c>
      <c r="AA189" s="63">
        <f t="shared" si="98"/>
        <v>2000</v>
      </c>
      <c r="AB189" s="63">
        <v>2000</v>
      </c>
      <c r="AC189" s="63"/>
      <c r="AD189" s="63"/>
      <c r="AE189" s="63"/>
      <c r="AG189" s="102"/>
      <c r="AH189" s="116">
        <f t="shared" si="83"/>
        <v>0</v>
      </c>
      <c r="AI189" s="368">
        <f t="shared" si="75"/>
        <v>0</v>
      </c>
      <c r="AJ189" s="368">
        <f t="shared" si="76"/>
        <v>0</v>
      </c>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c r="BI189" s="64"/>
      <c r="BJ189" s="64"/>
      <c r="BK189" s="64"/>
      <c r="BL189" s="64"/>
      <c r="BM189" s="64"/>
      <c r="BN189" s="64"/>
      <c r="BO189" s="64"/>
      <c r="BP189" s="64"/>
      <c r="BQ189" s="64"/>
      <c r="BR189" s="64"/>
      <c r="BS189" s="64"/>
      <c r="BT189" s="64"/>
      <c r="BU189" s="64"/>
      <c r="BV189" s="64"/>
      <c r="BW189" s="64"/>
      <c r="BX189" s="64"/>
      <c r="BY189" s="64"/>
      <c r="BZ189" s="64"/>
      <c r="CA189" s="64"/>
      <c r="CB189" s="64"/>
      <c r="CC189" s="64"/>
      <c r="CD189" s="64"/>
      <c r="CE189" s="64"/>
      <c r="CF189" s="64"/>
      <c r="CG189" s="64"/>
      <c r="CH189" s="65"/>
    </row>
    <row r="190" spans="1:86" s="66" customFormat="1" ht="67.5" customHeight="1" x14ac:dyDescent="0.25">
      <c r="A190" s="69" t="s">
        <v>232</v>
      </c>
      <c r="B190" s="76" t="s">
        <v>389</v>
      </c>
      <c r="C190" s="52"/>
      <c r="D190" s="52"/>
      <c r="E190" s="52">
        <v>1</v>
      </c>
      <c r="F190" s="52">
        <v>1</v>
      </c>
      <c r="G190" s="76"/>
      <c r="H190" s="142" t="s">
        <v>1068</v>
      </c>
      <c r="I190" s="60">
        <v>4860</v>
      </c>
      <c r="J190" s="60">
        <v>4860</v>
      </c>
      <c r="K190" s="71"/>
      <c r="L190" s="71"/>
      <c r="M190" s="71"/>
      <c r="N190" s="71"/>
      <c r="O190" s="71"/>
      <c r="P190" s="71"/>
      <c r="Q190" s="71"/>
      <c r="R190" s="71"/>
      <c r="S190" s="71"/>
      <c r="T190" s="71"/>
      <c r="U190" s="71"/>
      <c r="V190" s="63">
        <f t="shared" si="92"/>
        <v>0</v>
      </c>
      <c r="W190" s="63">
        <f t="shared" si="96"/>
        <v>0</v>
      </c>
      <c r="X190" s="60">
        <v>4860</v>
      </c>
      <c r="Y190" s="63">
        <f t="shared" si="97"/>
        <v>0</v>
      </c>
      <c r="Z190" s="63">
        <v>1500</v>
      </c>
      <c r="AA190" s="63">
        <f t="shared" si="98"/>
        <v>1500</v>
      </c>
      <c r="AB190" s="63">
        <v>1500</v>
      </c>
      <c r="AC190" s="63"/>
      <c r="AD190" s="63"/>
      <c r="AE190" s="63"/>
      <c r="AG190" s="102"/>
      <c r="AH190" s="116">
        <f t="shared" si="83"/>
        <v>0</v>
      </c>
      <c r="AI190" s="368">
        <f t="shared" si="75"/>
        <v>0</v>
      </c>
      <c r="AJ190" s="368">
        <f t="shared" si="76"/>
        <v>0</v>
      </c>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c r="BI190" s="64"/>
      <c r="BJ190" s="64"/>
      <c r="BK190" s="64"/>
      <c r="BL190" s="64"/>
      <c r="BM190" s="64"/>
      <c r="BN190" s="64"/>
      <c r="BO190" s="64"/>
      <c r="BP190" s="64"/>
      <c r="BQ190" s="64"/>
      <c r="BR190" s="64"/>
      <c r="BS190" s="64"/>
      <c r="BT190" s="64"/>
      <c r="BU190" s="64"/>
      <c r="BV190" s="64"/>
      <c r="BW190" s="64"/>
      <c r="BX190" s="64"/>
      <c r="BY190" s="64"/>
      <c r="BZ190" s="64"/>
      <c r="CA190" s="64"/>
      <c r="CB190" s="64"/>
      <c r="CC190" s="64"/>
      <c r="CD190" s="64"/>
      <c r="CE190" s="64"/>
      <c r="CF190" s="64"/>
      <c r="CG190" s="64"/>
      <c r="CH190" s="65"/>
    </row>
    <row r="191" spans="1:86" s="66" customFormat="1" ht="63" customHeight="1" x14ac:dyDescent="0.25">
      <c r="A191" s="69" t="s">
        <v>235</v>
      </c>
      <c r="B191" s="76" t="s">
        <v>390</v>
      </c>
      <c r="C191" s="52"/>
      <c r="D191" s="52"/>
      <c r="E191" s="52">
        <v>1</v>
      </c>
      <c r="F191" s="52">
        <v>1</v>
      </c>
      <c r="G191" s="76"/>
      <c r="H191" s="207" t="s">
        <v>1063</v>
      </c>
      <c r="I191" s="60">
        <v>1619</v>
      </c>
      <c r="J191" s="60">
        <v>1619</v>
      </c>
      <c r="K191" s="71"/>
      <c r="L191" s="71"/>
      <c r="M191" s="71"/>
      <c r="N191" s="71"/>
      <c r="O191" s="71"/>
      <c r="P191" s="71"/>
      <c r="Q191" s="71"/>
      <c r="R191" s="71"/>
      <c r="S191" s="71"/>
      <c r="T191" s="71"/>
      <c r="U191" s="71"/>
      <c r="V191" s="63">
        <f t="shared" si="92"/>
        <v>0</v>
      </c>
      <c r="W191" s="63">
        <f t="shared" si="96"/>
        <v>0</v>
      </c>
      <c r="X191" s="60">
        <v>1619</v>
      </c>
      <c r="Y191" s="63">
        <f t="shared" si="97"/>
        <v>0</v>
      </c>
      <c r="Z191" s="63">
        <v>1000</v>
      </c>
      <c r="AA191" s="63">
        <f t="shared" si="98"/>
        <v>1000</v>
      </c>
      <c r="AB191" s="63">
        <v>1000</v>
      </c>
      <c r="AC191" s="63"/>
      <c r="AD191" s="63"/>
      <c r="AE191" s="63"/>
      <c r="AG191" s="102"/>
      <c r="AH191" s="116">
        <f t="shared" si="83"/>
        <v>0</v>
      </c>
      <c r="AI191" s="368">
        <f t="shared" si="75"/>
        <v>0</v>
      </c>
      <c r="AJ191" s="368">
        <f t="shared" si="76"/>
        <v>0</v>
      </c>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c r="BI191" s="64"/>
      <c r="BJ191" s="64"/>
      <c r="BK191" s="64"/>
      <c r="BL191" s="64"/>
      <c r="BM191" s="64"/>
      <c r="BN191" s="64"/>
      <c r="BO191" s="64"/>
      <c r="BP191" s="64"/>
      <c r="BQ191" s="64"/>
      <c r="BR191" s="64"/>
      <c r="BS191" s="64"/>
      <c r="BT191" s="64"/>
      <c r="BU191" s="64"/>
      <c r="BV191" s="64"/>
      <c r="BW191" s="64"/>
      <c r="BX191" s="64"/>
      <c r="BY191" s="64"/>
      <c r="BZ191" s="64"/>
      <c r="CA191" s="64"/>
      <c r="CB191" s="64"/>
      <c r="CC191" s="64"/>
      <c r="CD191" s="64"/>
      <c r="CE191" s="64"/>
      <c r="CF191" s="64"/>
      <c r="CG191" s="64"/>
      <c r="CH191" s="65"/>
    </row>
    <row r="192" spans="1:86" s="66" customFormat="1" ht="48" customHeight="1" x14ac:dyDescent="0.25">
      <c r="A192" s="69" t="s">
        <v>238</v>
      </c>
      <c r="B192" s="72" t="s">
        <v>391</v>
      </c>
      <c r="C192" s="52"/>
      <c r="D192" s="52"/>
      <c r="E192" s="52">
        <v>1</v>
      </c>
      <c r="F192" s="52">
        <v>1</v>
      </c>
      <c r="G192" s="72"/>
      <c r="H192" s="142" t="s">
        <v>1161</v>
      </c>
      <c r="I192" s="60">
        <v>5000</v>
      </c>
      <c r="J192" s="60">
        <v>5000</v>
      </c>
      <c r="K192" s="71"/>
      <c r="L192" s="71"/>
      <c r="M192" s="71"/>
      <c r="N192" s="71"/>
      <c r="O192" s="71"/>
      <c r="P192" s="71"/>
      <c r="Q192" s="71"/>
      <c r="R192" s="71"/>
      <c r="S192" s="71"/>
      <c r="T192" s="71"/>
      <c r="U192" s="71"/>
      <c r="V192" s="63">
        <f t="shared" si="92"/>
        <v>0</v>
      </c>
      <c r="W192" s="63">
        <f t="shared" si="96"/>
        <v>0</v>
      </c>
      <c r="X192" s="60">
        <v>5000</v>
      </c>
      <c r="Y192" s="63">
        <f t="shared" si="97"/>
        <v>0</v>
      </c>
      <c r="Z192" s="63">
        <v>2500</v>
      </c>
      <c r="AA192" s="63">
        <f t="shared" si="98"/>
        <v>2500</v>
      </c>
      <c r="AB192" s="63">
        <v>2500</v>
      </c>
      <c r="AC192" s="63"/>
      <c r="AD192" s="63"/>
      <c r="AE192" s="63"/>
      <c r="AG192" s="102"/>
      <c r="AH192" s="116">
        <f t="shared" si="83"/>
        <v>0</v>
      </c>
      <c r="AI192" s="368">
        <f t="shared" si="75"/>
        <v>0</v>
      </c>
      <c r="AJ192" s="368">
        <f t="shared" si="76"/>
        <v>0</v>
      </c>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c r="BI192" s="64"/>
      <c r="BJ192" s="64"/>
      <c r="BK192" s="64"/>
      <c r="BL192" s="64"/>
      <c r="BM192" s="64"/>
      <c r="BN192" s="64"/>
      <c r="BO192" s="64"/>
      <c r="BP192" s="64"/>
      <c r="BQ192" s="64"/>
      <c r="BR192" s="64"/>
      <c r="BS192" s="64"/>
      <c r="BT192" s="64"/>
      <c r="BU192" s="64"/>
      <c r="BV192" s="64"/>
      <c r="BW192" s="64"/>
      <c r="BX192" s="64"/>
      <c r="BY192" s="64"/>
      <c r="BZ192" s="64"/>
      <c r="CA192" s="64"/>
      <c r="CB192" s="64"/>
      <c r="CC192" s="64"/>
      <c r="CD192" s="64"/>
      <c r="CE192" s="64"/>
      <c r="CF192" s="64"/>
      <c r="CG192" s="64"/>
      <c r="CH192" s="65"/>
    </row>
    <row r="193" spans="1:233" s="158" customFormat="1" ht="60.75" customHeight="1" x14ac:dyDescent="0.25">
      <c r="A193" s="69" t="s">
        <v>241</v>
      </c>
      <c r="B193" s="76" t="s">
        <v>392</v>
      </c>
      <c r="C193" s="52"/>
      <c r="D193" s="52"/>
      <c r="E193" s="52">
        <v>1</v>
      </c>
      <c r="F193" s="52">
        <v>1</v>
      </c>
      <c r="G193" s="76"/>
      <c r="H193" s="52" t="s">
        <v>1069</v>
      </c>
      <c r="I193" s="60">
        <v>9585</v>
      </c>
      <c r="J193" s="60">
        <v>9585</v>
      </c>
      <c r="K193" s="77"/>
      <c r="L193" s="77"/>
      <c r="M193" s="77"/>
      <c r="N193" s="77"/>
      <c r="O193" s="77"/>
      <c r="P193" s="77"/>
      <c r="Q193" s="77"/>
      <c r="R193" s="77"/>
      <c r="S193" s="77"/>
      <c r="T193" s="77"/>
      <c r="U193" s="77"/>
      <c r="V193" s="63">
        <f t="shared" si="92"/>
        <v>0</v>
      </c>
      <c r="W193" s="63">
        <f t="shared" si="96"/>
        <v>0</v>
      </c>
      <c r="X193" s="60">
        <v>9585</v>
      </c>
      <c r="Y193" s="63">
        <f t="shared" si="97"/>
        <v>0</v>
      </c>
      <c r="Z193" s="63">
        <v>3000</v>
      </c>
      <c r="AA193" s="63">
        <f t="shared" si="98"/>
        <v>3000</v>
      </c>
      <c r="AB193" s="63">
        <v>3000</v>
      </c>
      <c r="AC193" s="63"/>
      <c r="AD193" s="63"/>
      <c r="AE193" s="63"/>
      <c r="AG193" s="208"/>
      <c r="AH193" s="116">
        <f t="shared" si="83"/>
        <v>0</v>
      </c>
      <c r="AI193" s="368">
        <f t="shared" si="75"/>
        <v>0</v>
      </c>
      <c r="AJ193" s="368">
        <f t="shared" si="76"/>
        <v>0</v>
      </c>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c r="BI193" s="209"/>
      <c r="BJ193" s="209"/>
      <c r="BK193" s="209"/>
      <c r="BL193" s="209"/>
      <c r="BM193" s="209"/>
      <c r="BN193" s="209"/>
      <c r="BO193" s="209"/>
      <c r="BP193" s="209"/>
      <c r="BQ193" s="209"/>
      <c r="BR193" s="209"/>
      <c r="BS193" s="209"/>
      <c r="BT193" s="209"/>
      <c r="BU193" s="209"/>
      <c r="BV193" s="209"/>
      <c r="BW193" s="209"/>
      <c r="BX193" s="209"/>
      <c r="BY193" s="209"/>
      <c r="BZ193" s="209"/>
      <c r="CA193" s="209"/>
      <c r="CB193" s="209"/>
      <c r="CC193" s="209"/>
      <c r="CD193" s="209"/>
      <c r="CE193" s="209"/>
      <c r="CF193" s="209"/>
      <c r="CG193" s="209"/>
      <c r="CH193" s="210"/>
    </row>
    <row r="194" spans="1:233" s="66" customFormat="1" ht="69.75" customHeight="1" x14ac:dyDescent="0.25">
      <c r="A194" s="69" t="s">
        <v>266</v>
      </c>
      <c r="B194" s="76" t="s">
        <v>393</v>
      </c>
      <c r="C194" s="52"/>
      <c r="D194" s="52"/>
      <c r="E194" s="52">
        <v>1</v>
      </c>
      <c r="F194" s="52">
        <v>1</v>
      </c>
      <c r="G194" s="76"/>
      <c r="H194" s="52" t="s">
        <v>1070</v>
      </c>
      <c r="I194" s="60">
        <v>4675</v>
      </c>
      <c r="J194" s="60">
        <v>4675</v>
      </c>
      <c r="K194" s="71"/>
      <c r="L194" s="71"/>
      <c r="M194" s="71"/>
      <c r="N194" s="71"/>
      <c r="O194" s="71"/>
      <c r="P194" s="71"/>
      <c r="Q194" s="71"/>
      <c r="R194" s="71"/>
      <c r="S194" s="71"/>
      <c r="T194" s="71"/>
      <c r="U194" s="71"/>
      <c r="V194" s="63">
        <f t="shared" si="92"/>
        <v>0</v>
      </c>
      <c r="W194" s="63">
        <f t="shared" si="96"/>
        <v>0</v>
      </c>
      <c r="X194" s="60">
        <v>4675</v>
      </c>
      <c r="Y194" s="63">
        <f t="shared" si="97"/>
        <v>0</v>
      </c>
      <c r="Z194" s="63">
        <v>1500</v>
      </c>
      <c r="AA194" s="63">
        <f t="shared" si="98"/>
        <v>1500</v>
      </c>
      <c r="AB194" s="63">
        <v>1500</v>
      </c>
      <c r="AC194" s="63"/>
      <c r="AD194" s="63"/>
      <c r="AE194" s="63"/>
      <c r="AG194" s="102"/>
      <c r="AH194" s="116">
        <f t="shared" si="83"/>
        <v>0</v>
      </c>
      <c r="AI194" s="368">
        <f t="shared" si="75"/>
        <v>0</v>
      </c>
      <c r="AJ194" s="368">
        <f t="shared" si="76"/>
        <v>0</v>
      </c>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c r="BJ194" s="64"/>
      <c r="BK194" s="64"/>
      <c r="BL194" s="64"/>
      <c r="BM194" s="64"/>
      <c r="BN194" s="64"/>
      <c r="BO194" s="64"/>
      <c r="BP194" s="64"/>
      <c r="BQ194" s="64"/>
      <c r="BR194" s="64"/>
      <c r="BS194" s="64"/>
      <c r="BT194" s="64"/>
      <c r="BU194" s="64"/>
      <c r="BV194" s="64"/>
      <c r="BW194" s="64"/>
      <c r="BX194" s="64"/>
      <c r="BY194" s="64"/>
      <c r="BZ194" s="64"/>
      <c r="CA194" s="64"/>
      <c r="CB194" s="64"/>
      <c r="CC194" s="64"/>
      <c r="CD194" s="64"/>
      <c r="CE194" s="64"/>
      <c r="CF194" s="64"/>
      <c r="CG194" s="64"/>
      <c r="CH194" s="65"/>
    </row>
    <row r="195" spans="1:233" s="66" customFormat="1" ht="72.75" customHeight="1" x14ac:dyDescent="0.25">
      <c r="A195" s="69" t="s">
        <v>268</v>
      </c>
      <c r="B195" s="76" t="s">
        <v>394</v>
      </c>
      <c r="C195" s="52"/>
      <c r="D195" s="52"/>
      <c r="E195" s="52">
        <v>1</v>
      </c>
      <c r="F195" s="52">
        <v>1</v>
      </c>
      <c r="G195" s="76"/>
      <c r="H195" s="52" t="s">
        <v>1071</v>
      </c>
      <c r="I195" s="60">
        <v>4180</v>
      </c>
      <c r="J195" s="60">
        <v>4180</v>
      </c>
      <c r="K195" s="71"/>
      <c r="L195" s="71"/>
      <c r="M195" s="71"/>
      <c r="N195" s="71"/>
      <c r="O195" s="71"/>
      <c r="P195" s="71"/>
      <c r="Q195" s="71"/>
      <c r="R195" s="71"/>
      <c r="S195" s="71"/>
      <c r="T195" s="71"/>
      <c r="U195" s="71"/>
      <c r="V195" s="63">
        <f t="shared" si="92"/>
        <v>0</v>
      </c>
      <c r="W195" s="63">
        <f t="shared" si="96"/>
        <v>0</v>
      </c>
      <c r="X195" s="60">
        <v>4180</v>
      </c>
      <c r="Y195" s="63">
        <f t="shared" si="97"/>
        <v>0</v>
      </c>
      <c r="Z195" s="63">
        <v>1500</v>
      </c>
      <c r="AA195" s="63">
        <f t="shared" si="98"/>
        <v>1500</v>
      </c>
      <c r="AB195" s="63">
        <v>1500</v>
      </c>
      <c r="AC195" s="63"/>
      <c r="AD195" s="63"/>
      <c r="AE195" s="63"/>
      <c r="AG195" s="102"/>
      <c r="AH195" s="116">
        <f t="shared" si="83"/>
        <v>0</v>
      </c>
      <c r="AI195" s="368">
        <f t="shared" si="75"/>
        <v>0</v>
      </c>
      <c r="AJ195" s="368">
        <f t="shared" si="76"/>
        <v>0</v>
      </c>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c r="BJ195" s="64"/>
      <c r="BK195" s="64"/>
      <c r="BL195" s="64"/>
      <c r="BM195" s="64"/>
      <c r="BN195" s="64"/>
      <c r="BO195" s="64"/>
      <c r="BP195" s="64"/>
      <c r="BQ195" s="64"/>
      <c r="BR195" s="64"/>
      <c r="BS195" s="64"/>
      <c r="BT195" s="64"/>
      <c r="BU195" s="64"/>
      <c r="BV195" s="64"/>
      <c r="BW195" s="64"/>
      <c r="BX195" s="64"/>
      <c r="BY195" s="64"/>
      <c r="BZ195" s="64"/>
      <c r="CA195" s="64"/>
      <c r="CB195" s="64"/>
      <c r="CC195" s="64"/>
      <c r="CD195" s="64"/>
      <c r="CE195" s="64"/>
      <c r="CF195" s="64"/>
      <c r="CG195" s="64"/>
      <c r="CH195" s="65"/>
    </row>
    <row r="196" spans="1:233" s="66" customFormat="1" ht="54" customHeight="1" x14ac:dyDescent="0.25">
      <c r="A196" s="69" t="s">
        <v>270</v>
      </c>
      <c r="B196" s="76" t="s">
        <v>395</v>
      </c>
      <c r="C196" s="52"/>
      <c r="D196" s="52"/>
      <c r="E196" s="52">
        <v>1</v>
      </c>
      <c r="F196" s="52">
        <v>1</v>
      </c>
      <c r="G196" s="76"/>
      <c r="H196" s="142" t="s">
        <v>1072</v>
      </c>
      <c r="I196" s="60">
        <v>7425</v>
      </c>
      <c r="J196" s="60">
        <v>7425</v>
      </c>
      <c r="K196" s="71"/>
      <c r="L196" s="71"/>
      <c r="M196" s="71"/>
      <c r="N196" s="71"/>
      <c r="O196" s="71"/>
      <c r="P196" s="71"/>
      <c r="Q196" s="71"/>
      <c r="R196" s="71"/>
      <c r="S196" s="71"/>
      <c r="T196" s="71"/>
      <c r="U196" s="71"/>
      <c r="V196" s="63">
        <f t="shared" si="92"/>
        <v>0</v>
      </c>
      <c r="W196" s="63">
        <f t="shared" si="96"/>
        <v>0</v>
      </c>
      <c r="X196" s="60">
        <v>7425</v>
      </c>
      <c r="Y196" s="63">
        <f t="shared" si="97"/>
        <v>0</v>
      </c>
      <c r="Z196" s="63">
        <v>3000</v>
      </c>
      <c r="AA196" s="63">
        <f t="shared" si="98"/>
        <v>3000</v>
      </c>
      <c r="AB196" s="63">
        <v>3000</v>
      </c>
      <c r="AC196" s="63"/>
      <c r="AD196" s="63"/>
      <c r="AE196" s="63"/>
      <c r="AG196" s="102"/>
      <c r="AH196" s="116">
        <f t="shared" si="83"/>
        <v>0</v>
      </c>
      <c r="AI196" s="368">
        <f t="shared" si="75"/>
        <v>0</v>
      </c>
      <c r="AJ196" s="368">
        <f t="shared" si="76"/>
        <v>0</v>
      </c>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c r="BI196" s="64"/>
      <c r="BJ196" s="64"/>
      <c r="BK196" s="64"/>
      <c r="BL196" s="64"/>
      <c r="BM196" s="64"/>
      <c r="BN196" s="64"/>
      <c r="BO196" s="64"/>
      <c r="BP196" s="64"/>
      <c r="BQ196" s="64"/>
      <c r="BR196" s="64"/>
      <c r="BS196" s="64"/>
      <c r="BT196" s="64"/>
      <c r="BU196" s="64"/>
      <c r="BV196" s="64"/>
      <c r="BW196" s="64"/>
      <c r="BX196" s="64"/>
      <c r="BY196" s="64"/>
      <c r="BZ196" s="64"/>
      <c r="CA196" s="64"/>
      <c r="CB196" s="64"/>
      <c r="CC196" s="64"/>
      <c r="CD196" s="64"/>
      <c r="CE196" s="64"/>
      <c r="CF196" s="64"/>
      <c r="CG196" s="64"/>
      <c r="CH196" s="65"/>
    </row>
    <row r="197" spans="1:233" s="66" customFormat="1" ht="72.75" customHeight="1" x14ac:dyDescent="0.25">
      <c r="A197" s="69" t="s">
        <v>272</v>
      </c>
      <c r="B197" s="76" t="s">
        <v>396</v>
      </c>
      <c r="C197" s="52"/>
      <c r="D197" s="52"/>
      <c r="E197" s="52">
        <v>1</v>
      </c>
      <c r="F197" s="52">
        <v>1</v>
      </c>
      <c r="G197" s="76"/>
      <c r="H197" s="52" t="s">
        <v>1073</v>
      </c>
      <c r="I197" s="60">
        <v>5546</v>
      </c>
      <c r="J197" s="60">
        <v>5546</v>
      </c>
      <c r="K197" s="71"/>
      <c r="L197" s="71"/>
      <c r="M197" s="71"/>
      <c r="N197" s="71"/>
      <c r="O197" s="71"/>
      <c r="P197" s="71"/>
      <c r="Q197" s="71"/>
      <c r="R197" s="71"/>
      <c r="S197" s="71"/>
      <c r="T197" s="71"/>
      <c r="U197" s="71"/>
      <c r="V197" s="63">
        <f t="shared" si="92"/>
        <v>0</v>
      </c>
      <c r="W197" s="63">
        <f t="shared" si="96"/>
        <v>0</v>
      </c>
      <c r="X197" s="60">
        <v>5546</v>
      </c>
      <c r="Y197" s="63">
        <f t="shared" si="97"/>
        <v>0</v>
      </c>
      <c r="Z197" s="63">
        <v>1500</v>
      </c>
      <c r="AA197" s="63">
        <f t="shared" si="98"/>
        <v>1500</v>
      </c>
      <c r="AB197" s="63">
        <v>1500</v>
      </c>
      <c r="AC197" s="63"/>
      <c r="AD197" s="63"/>
      <c r="AE197" s="63"/>
      <c r="AG197" s="102"/>
      <c r="AH197" s="116">
        <f t="shared" si="83"/>
        <v>0</v>
      </c>
      <c r="AI197" s="368">
        <f t="shared" si="75"/>
        <v>0</v>
      </c>
      <c r="AJ197" s="368">
        <f t="shared" si="76"/>
        <v>0</v>
      </c>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c r="BI197" s="64"/>
      <c r="BJ197" s="64"/>
      <c r="BK197" s="64"/>
      <c r="BL197" s="64"/>
      <c r="BM197" s="64"/>
      <c r="BN197" s="64"/>
      <c r="BO197" s="64"/>
      <c r="BP197" s="64"/>
      <c r="BQ197" s="64"/>
      <c r="BR197" s="64"/>
      <c r="BS197" s="64"/>
      <c r="BT197" s="64"/>
      <c r="BU197" s="64"/>
      <c r="BV197" s="64"/>
      <c r="BW197" s="64"/>
      <c r="BX197" s="64"/>
      <c r="BY197" s="64"/>
      <c r="BZ197" s="64"/>
      <c r="CA197" s="64"/>
      <c r="CB197" s="64"/>
      <c r="CC197" s="64"/>
      <c r="CD197" s="64"/>
      <c r="CE197" s="64"/>
      <c r="CF197" s="64"/>
      <c r="CG197" s="64"/>
      <c r="CH197" s="65"/>
    </row>
    <row r="198" spans="1:233" s="66" customFormat="1" ht="59.25" customHeight="1" x14ac:dyDescent="0.25">
      <c r="A198" s="69" t="s">
        <v>274</v>
      </c>
      <c r="B198" s="76" t="s">
        <v>397</v>
      </c>
      <c r="C198" s="52"/>
      <c r="D198" s="52"/>
      <c r="E198" s="52">
        <v>1</v>
      </c>
      <c r="F198" s="52">
        <v>1</v>
      </c>
      <c r="G198" s="76"/>
      <c r="H198" s="185" t="s">
        <v>1064</v>
      </c>
      <c r="I198" s="60">
        <v>1900</v>
      </c>
      <c r="J198" s="60">
        <v>1900</v>
      </c>
      <c r="K198" s="71"/>
      <c r="L198" s="71"/>
      <c r="M198" s="71"/>
      <c r="N198" s="71"/>
      <c r="O198" s="71"/>
      <c r="P198" s="71"/>
      <c r="Q198" s="71"/>
      <c r="R198" s="71"/>
      <c r="S198" s="71"/>
      <c r="T198" s="71"/>
      <c r="U198" s="71"/>
      <c r="V198" s="63">
        <f t="shared" si="92"/>
        <v>0</v>
      </c>
      <c r="W198" s="63">
        <f t="shared" si="96"/>
        <v>0</v>
      </c>
      <c r="X198" s="60">
        <v>1900</v>
      </c>
      <c r="Y198" s="63">
        <f t="shared" si="97"/>
        <v>0</v>
      </c>
      <c r="Z198" s="63">
        <v>1000</v>
      </c>
      <c r="AA198" s="63">
        <f t="shared" si="98"/>
        <v>1000</v>
      </c>
      <c r="AB198" s="63">
        <v>1000</v>
      </c>
      <c r="AC198" s="63"/>
      <c r="AD198" s="63"/>
      <c r="AE198" s="63"/>
      <c r="AG198" s="102"/>
      <c r="AH198" s="116">
        <f t="shared" si="83"/>
        <v>0</v>
      </c>
      <c r="AI198" s="368">
        <f t="shared" si="75"/>
        <v>0</v>
      </c>
      <c r="AJ198" s="368">
        <f t="shared" si="76"/>
        <v>0</v>
      </c>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c r="BJ198" s="64"/>
      <c r="BK198" s="64"/>
      <c r="BL198" s="64"/>
      <c r="BM198" s="64"/>
      <c r="BN198" s="64"/>
      <c r="BO198" s="64"/>
      <c r="BP198" s="64"/>
      <c r="BQ198" s="64"/>
      <c r="BR198" s="64"/>
      <c r="BS198" s="64"/>
      <c r="BT198" s="64"/>
      <c r="BU198" s="64"/>
      <c r="BV198" s="64"/>
      <c r="BW198" s="64"/>
      <c r="BX198" s="64"/>
      <c r="BY198" s="64"/>
      <c r="BZ198" s="64"/>
      <c r="CA198" s="64"/>
      <c r="CB198" s="64"/>
      <c r="CC198" s="64"/>
      <c r="CD198" s="64"/>
      <c r="CE198" s="64"/>
      <c r="CF198" s="64"/>
      <c r="CG198" s="64"/>
      <c r="CH198" s="65"/>
    </row>
    <row r="199" spans="1:233" s="66" customFormat="1" ht="34.5" customHeight="1" x14ac:dyDescent="0.25">
      <c r="A199" s="69" t="s">
        <v>276</v>
      </c>
      <c r="B199" s="148" t="s">
        <v>398</v>
      </c>
      <c r="C199" s="52"/>
      <c r="D199" s="52"/>
      <c r="E199" s="52">
        <v>1</v>
      </c>
      <c r="F199" s="52">
        <v>1</v>
      </c>
      <c r="G199" s="56"/>
      <c r="H199" s="67" t="s">
        <v>399</v>
      </c>
      <c r="I199" s="60">
        <f>J199</f>
        <v>4300</v>
      </c>
      <c r="J199" s="60">
        <v>4300</v>
      </c>
      <c r="K199" s="145"/>
      <c r="L199" s="145"/>
      <c r="M199" s="145"/>
      <c r="N199" s="145"/>
      <c r="O199" s="145"/>
      <c r="P199" s="60">
        <v>1500</v>
      </c>
      <c r="Q199" s="60">
        <v>1500</v>
      </c>
      <c r="R199" s="145"/>
      <c r="S199" s="145"/>
      <c r="T199" s="71">
        <v>1500</v>
      </c>
      <c r="U199" s="71">
        <v>1500</v>
      </c>
      <c r="V199" s="63">
        <f t="shared" si="92"/>
        <v>0</v>
      </c>
      <c r="W199" s="63">
        <f t="shared" si="96"/>
        <v>0</v>
      </c>
      <c r="X199" s="60">
        <v>4300</v>
      </c>
      <c r="Y199" s="63"/>
      <c r="Z199" s="63">
        <v>1500</v>
      </c>
      <c r="AA199" s="63">
        <v>1500</v>
      </c>
      <c r="AB199" s="63">
        <v>1500</v>
      </c>
      <c r="AC199" s="63"/>
      <c r="AD199" s="63"/>
      <c r="AE199" s="63"/>
      <c r="AF199" s="122"/>
      <c r="AG199" s="140"/>
      <c r="AH199" s="116">
        <f t="shared" si="83"/>
        <v>0</v>
      </c>
      <c r="AI199" s="368">
        <f t="shared" si="75"/>
        <v>0</v>
      </c>
      <c r="AJ199" s="368">
        <f t="shared" si="76"/>
        <v>0</v>
      </c>
      <c r="AK199" s="120"/>
      <c r="AL199" s="120"/>
      <c r="AM199" s="120"/>
      <c r="AN199" s="120"/>
      <c r="AO199" s="120"/>
      <c r="AP199" s="120"/>
      <c r="AQ199" s="120"/>
      <c r="AR199" s="120"/>
      <c r="AS199" s="120"/>
      <c r="AT199" s="120"/>
      <c r="AU199" s="120"/>
      <c r="AV199" s="120"/>
      <c r="AW199" s="120"/>
      <c r="AX199" s="120"/>
      <c r="AY199" s="120"/>
      <c r="AZ199" s="120"/>
      <c r="BA199" s="120"/>
      <c r="BB199" s="120"/>
      <c r="BC199" s="120"/>
      <c r="BD199" s="120"/>
      <c r="BE199" s="120"/>
      <c r="BF199" s="120"/>
      <c r="BG199" s="120"/>
      <c r="BH199" s="120"/>
      <c r="BI199" s="120"/>
      <c r="BJ199" s="120"/>
      <c r="BK199" s="120"/>
      <c r="BL199" s="120"/>
      <c r="BM199" s="120"/>
      <c r="BN199" s="120"/>
      <c r="BO199" s="120"/>
      <c r="BP199" s="120"/>
      <c r="BQ199" s="120"/>
      <c r="BR199" s="120"/>
      <c r="BS199" s="120"/>
      <c r="BT199" s="120"/>
      <c r="BU199" s="120"/>
      <c r="BV199" s="120"/>
      <c r="BW199" s="120"/>
      <c r="BX199" s="120"/>
      <c r="BY199" s="120"/>
      <c r="BZ199" s="120"/>
      <c r="CA199" s="120"/>
      <c r="CB199" s="120"/>
      <c r="CC199" s="120"/>
      <c r="CD199" s="120"/>
      <c r="CE199" s="120"/>
      <c r="CF199" s="120"/>
      <c r="CG199" s="120"/>
      <c r="CH199" s="121"/>
      <c r="CI199" s="122"/>
      <c r="CJ199" s="122"/>
      <c r="CK199" s="122"/>
      <c r="CL199" s="122"/>
      <c r="CM199" s="122"/>
      <c r="CN199" s="122"/>
      <c r="CO199" s="122"/>
      <c r="CP199" s="122"/>
      <c r="CQ199" s="122"/>
      <c r="CR199" s="122"/>
      <c r="CS199" s="122"/>
      <c r="CT199" s="122"/>
      <c r="CU199" s="122"/>
      <c r="CV199" s="122"/>
      <c r="CW199" s="122"/>
      <c r="CX199" s="122"/>
      <c r="CY199" s="122"/>
      <c r="CZ199" s="122"/>
      <c r="DA199" s="122"/>
      <c r="DB199" s="122"/>
      <c r="DC199" s="122"/>
      <c r="DD199" s="122"/>
      <c r="DE199" s="122"/>
      <c r="DF199" s="122"/>
      <c r="DG199" s="122"/>
      <c r="DH199" s="122"/>
      <c r="DI199" s="122"/>
      <c r="DJ199" s="122"/>
      <c r="DK199" s="122"/>
      <c r="DL199" s="122"/>
      <c r="DM199" s="122"/>
      <c r="DN199" s="122"/>
      <c r="DO199" s="122"/>
      <c r="DP199" s="122"/>
      <c r="DQ199" s="122"/>
      <c r="DR199" s="122"/>
      <c r="DS199" s="122"/>
      <c r="DT199" s="122"/>
      <c r="DU199" s="122"/>
      <c r="DV199" s="122"/>
      <c r="DW199" s="122"/>
      <c r="DX199" s="122"/>
      <c r="DY199" s="122"/>
      <c r="DZ199" s="122"/>
      <c r="EA199" s="122"/>
      <c r="EB199" s="122"/>
      <c r="EC199" s="122"/>
      <c r="ED199" s="122"/>
      <c r="EE199" s="122"/>
      <c r="EF199" s="122"/>
      <c r="EG199" s="122"/>
      <c r="EH199" s="122"/>
      <c r="EI199" s="122"/>
      <c r="EJ199" s="122"/>
      <c r="EK199" s="122"/>
      <c r="EL199" s="122"/>
      <c r="EM199" s="122"/>
      <c r="EN199" s="122"/>
      <c r="EO199" s="122"/>
      <c r="EP199" s="122"/>
      <c r="EQ199" s="122"/>
      <c r="ER199" s="122"/>
      <c r="ES199" s="122"/>
      <c r="ET199" s="122"/>
      <c r="EU199" s="122"/>
      <c r="EV199" s="122"/>
      <c r="EW199" s="122"/>
      <c r="EX199" s="122"/>
      <c r="EY199" s="122"/>
      <c r="EZ199" s="122"/>
      <c r="FA199" s="122"/>
      <c r="FB199" s="122"/>
      <c r="FC199" s="122"/>
      <c r="FD199" s="122"/>
      <c r="FE199" s="122"/>
      <c r="FF199" s="122"/>
      <c r="FG199" s="122"/>
      <c r="FH199" s="122"/>
      <c r="FI199" s="122"/>
      <c r="FJ199" s="122"/>
      <c r="FK199" s="122"/>
      <c r="FL199" s="122"/>
      <c r="FM199" s="122"/>
      <c r="FN199" s="122"/>
      <c r="FO199" s="122"/>
      <c r="FP199" s="122"/>
      <c r="FQ199" s="122"/>
      <c r="FR199" s="122"/>
      <c r="FS199" s="122"/>
      <c r="FT199" s="122"/>
      <c r="FU199" s="122"/>
      <c r="FV199" s="122"/>
      <c r="FW199" s="122"/>
      <c r="FX199" s="122"/>
      <c r="FY199" s="122"/>
      <c r="FZ199" s="122"/>
      <c r="GA199" s="122"/>
      <c r="GB199" s="122"/>
      <c r="GC199" s="122"/>
      <c r="GD199" s="122"/>
      <c r="GE199" s="122"/>
      <c r="GF199" s="122"/>
      <c r="GG199" s="122"/>
      <c r="GH199" s="122"/>
      <c r="GI199" s="122"/>
      <c r="GJ199" s="122"/>
      <c r="GK199" s="122"/>
      <c r="GL199" s="122"/>
      <c r="GM199" s="122"/>
      <c r="GN199" s="122"/>
      <c r="GO199" s="122"/>
      <c r="GP199" s="122"/>
      <c r="GQ199" s="122"/>
      <c r="GR199" s="122"/>
      <c r="GS199" s="122"/>
      <c r="GT199" s="122"/>
      <c r="GU199" s="122"/>
      <c r="GV199" s="122"/>
      <c r="GW199" s="122"/>
      <c r="GX199" s="122"/>
      <c r="GY199" s="122"/>
      <c r="GZ199" s="122"/>
      <c r="HA199" s="122"/>
      <c r="HB199" s="122"/>
      <c r="HC199" s="122"/>
      <c r="HD199" s="122"/>
      <c r="HE199" s="122"/>
      <c r="HF199" s="122"/>
      <c r="HG199" s="122"/>
      <c r="HH199" s="122"/>
      <c r="HI199" s="122"/>
      <c r="HJ199" s="122"/>
      <c r="HK199" s="122"/>
      <c r="HL199" s="122"/>
      <c r="HM199" s="122"/>
      <c r="HN199" s="122"/>
      <c r="HO199" s="122"/>
      <c r="HP199" s="122"/>
      <c r="HQ199" s="122"/>
      <c r="HR199" s="122"/>
      <c r="HS199" s="122"/>
      <c r="HT199" s="122"/>
      <c r="HU199" s="122"/>
      <c r="HV199" s="122"/>
      <c r="HW199" s="122"/>
      <c r="HX199" s="122"/>
      <c r="HY199" s="122"/>
    </row>
    <row r="200" spans="1:233" s="66" customFormat="1" ht="50.25" customHeight="1" x14ac:dyDescent="0.25">
      <c r="A200" s="69" t="s">
        <v>278</v>
      </c>
      <c r="B200" s="76" t="s">
        <v>400</v>
      </c>
      <c r="C200" s="52"/>
      <c r="D200" s="52"/>
      <c r="E200" s="52">
        <v>1</v>
      </c>
      <c r="F200" s="52">
        <v>1</v>
      </c>
      <c r="G200" s="76"/>
      <c r="H200" s="185" t="s">
        <v>1075</v>
      </c>
      <c r="I200" s="60">
        <v>1019</v>
      </c>
      <c r="J200" s="60">
        <v>1019</v>
      </c>
      <c r="K200" s="71"/>
      <c r="L200" s="71"/>
      <c r="M200" s="71"/>
      <c r="N200" s="71"/>
      <c r="O200" s="71"/>
      <c r="P200" s="71"/>
      <c r="Q200" s="71"/>
      <c r="R200" s="71"/>
      <c r="S200" s="71"/>
      <c r="T200" s="71"/>
      <c r="U200" s="71"/>
      <c r="V200" s="63">
        <f t="shared" si="92"/>
        <v>0</v>
      </c>
      <c r="W200" s="63">
        <f t="shared" si="96"/>
        <v>0</v>
      </c>
      <c r="X200" s="60">
        <v>1019</v>
      </c>
      <c r="Y200" s="63">
        <f>K200+Q200</f>
        <v>0</v>
      </c>
      <c r="Z200" s="63">
        <f>95%*X200</f>
        <v>968.05</v>
      </c>
      <c r="AA200" s="63">
        <f t="shared" si="98"/>
        <v>968.05</v>
      </c>
      <c r="AB200" s="63">
        <v>968.05</v>
      </c>
      <c r="AC200" s="63"/>
      <c r="AD200" s="63"/>
      <c r="AE200" s="63"/>
      <c r="AG200" s="102"/>
      <c r="AH200" s="116">
        <f t="shared" si="83"/>
        <v>0</v>
      </c>
      <c r="AI200" s="368">
        <f t="shared" si="75"/>
        <v>0</v>
      </c>
      <c r="AJ200" s="368">
        <f t="shared" si="76"/>
        <v>0</v>
      </c>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c r="BJ200" s="64"/>
      <c r="BK200" s="64"/>
      <c r="BL200" s="64"/>
      <c r="BM200" s="64"/>
      <c r="BN200" s="64"/>
      <c r="BO200" s="64"/>
      <c r="BP200" s="64"/>
      <c r="BQ200" s="64"/>
      <c r="BR200" s="64"/>
      <c r="BS200" s="64"/>
      <c r="BT200" s="64"/>
      <c r="BU200" s="64"/>
      <c r="BV200" s="64"/>
      <c r="BW200" s="64"/>
      <c r="BX200" s="64"/>
      <c r="BY200" s="64"/>
      <c r="BZ200" s="64"/>
      <c r="CA200" s="64"/>
      <c r="CB200" s="64"/>
      <c r="CC200" s="64"/>
      <c r="CD200" s="64"/>
      <c r="CE200" s="64"/>
      <c r="CF200" s="64"/>
      <c r="CG200" s="64"/>
      <c r="CH200" s="65"/>
    </row>
    <row r="201" spans="1:233" s="66" customFormat="1" ht="49.5" customHeight="1" x14ac:dyDescent="0.25">
      <c r="A201" s="69" t="s">
        <v>280</v>
      </c>
      <c r="B201" s="76" t="s">
        <v>401</v>
      </c>
      <c r="C201" s="52"/>
      <c r="D201" s="52"/>
      <c r="E201" s="52">
        <v>1</v>
      </c>
      <c r="F201" s="52">
        <v>1</v>
      </c>
      <c r="G201" s="76"/>
      <c r="H201" s="185" t="s">
        <v>1076</v>
      </c>
      <c r="I201" s="60">
        <v>2475</v>
      </c>
      <c r="J201" s="60">
        <v>2475</v>
      </c>
      <c r="K201" s="71"/>
      <c r="L201" s="71"/>
      <c r="M201" s="71"/>
      <c r="N201" s="71"/>
      <c r="O201" s="71"/>
      <c r="P201" s="71"/>
      <c r="Q201" s="71"/>
      <c r="R201" s="71"/>
      <c r="S201" s="71"/>
      <c r="T201" s="71"/>
      <c r="U201" s="71"/>
      <c r="V201" s="63">
        <f t="shared" si="92"/>
        <v>0</v>
      </c>
      <c r="W201" s="63">
        <f t="shared" si="96"/>
        <v>0</v>
      </c>
      <c r="X201" s="60">
        <v>2475</v>
      </c>
      <c r="Y201" s="63">
        <f>K201+Q201</f>
        <v>0</v>
      </c>
      <c r="Z201" s="63">
        <v>1000</v>
      </c>
      <c r="AA201" s="63">
        <f t="shared" si="98"/>
        <v>1000</v>
      </c>
      <c r="AB201" s="63">
        <v>1000</v>
      </c>
      <c r="AC201" s="63"/>
      <c r="AD201" s="63"/>
      <c r="AE201" s="63"/>
      <c r="AG201" s="102"/>
      <c r="AH201" s="116">
        <f t="shared" si="83"/>
        <v>0</v>
      </c>
      <c r="AI201" s="368">
        <f t="shared" si="75"/>
        <v>0</v>
      </c>
      <c r="AJ201" s="368">
        <f t="shared" si="76"/>
        <v>0</v>
      </c>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c r="BI201" s="64"/>
      <c r="BJ201" s="64"/>
      <c r="BK201" s="64"/>
      <c r="BL201" s="64"/>
      <c r="BM201" s="64"/>
      <c r="BN201" s="64"/>
      <c r="BO201" s="64"/>
      <c r="BP201" s="64"/>
      <c r="BQ201" s="64"/>
      <c r="BR201" s="64"/>
      <c r="BS201" s="64"/>
      <c r="BT201" s="64"/>
      <c r="BU201" s="64"/>
      <c r="BV201" s="64"/>
      <c r="BW201" s="64"/>
      <c r="BX201" s="64"/>
      <c r="BY201" s="64"/>
      <c r="BZ201" s="64"/>
      <c r="CA201" s="64"/>
      <c r="CB201" s="64"/>
      <c r="CC201" s="64"/>
      <c r="CD201" s="64"/>
      <c r="CE201" s="64"/>
      <c r="CF201" s="64"/>
      <c r="CG201" s="64"/>
      <c r="CH201" s="65"/>
    </row>
    <row r="202" spans="1:233" s="66" customFormat="1" ht="58.5" customHeight="1" x14ac:dyDescent="0.25">
      <c r="A202" s="69" t="s">
        <v>282</v>
      </c>
      <c r="B202" s="76" t="s">
        <v>402</v>
      </c>
      <c r="C202" s="52"/>
      <c r="D202" s="52"/>
      <c r="E202" s="52">
        <v>1</v>
      </c>
      <c r="F202" s="52">
        <v>1</v>
      </c>
      <c r="G202" s="76"/>
      <c r="H202" s="185" t="s">
        <v>1077</v>
      </c>
      <c r="I202" s="60">
        <v>1980</v>
      </c>
      <c r="J202" s="60">
        <v>1980</v>
      </c>
      <c r="K202" s="71"/>
      <c r="L202" s="71"/>
      <c r="M202" s="71"/>
      <c r="N202" s="71"/>
      <c r="O202" s="71"/>
      <c r="P202" s="71"/>
      <c r="Q202" s="71"/>
      <c r="R202" s="71"/>
      <c r="S202" s="71"/>
      <c r="T202" s="71"/>
      <c r="U202" s="71"/>
      <c r="V202" s="63">
        <f t="shared" si="92"/>
        <v>0</v>
      </c>
      <c r="W202" s="63">
        <f t="shared" si="96"/>
        <v>0</v>
      </c>
      <c r="X202" s="60">
        <v>1980</v>
      </c>
      <c r="Y202" s="63">
        <f>K202+Q202</f>
        <v>0</v>
      </c>
      <c r="Z202" s="63">
        <v>1000</v>
      </c>
      <c r="AA202" s="63">
        <f t="shared" si="98"/>
        <v>1000</v>
      </c>
      <c r="AB202" s="63">
        <v>1000</v>
      </c>
      <c r="AC202" s="63"/>
      <c r="AD202" s="63"/>
      <c r="AE202" s="63"/>
      <c r="AG202" s="102"/>
      <c r="AH202" s="116">
        <f t="shared" si="83"/>
        <v>0</v>
      </c>
      <c r="AI202" s="368">
        <f t="shared" si="75"/>
        <v>0</v>
      </c>
      <c r="AJ202" s="368">
        <f t="shared" si="76"/>
        <v>0</v>
      </c>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c r="BI202" s="64"/>
      <c r="BJ202" s="64"/>
      <c r="BK202" s="64"/>
      <c r="BL202" s="64"/>
      <c r="BM202" s="64"/>
      <c r="BN202" s="64"/>
      <c r="BO202" s="64"/>
      <c r="BP202" s="64"/>
      <c r="BQ202" s="64"/>
      <c r="BR202" s="64"/>
      <c r="BS202" s="64"/>
      <c r="BT202" s="64"/>
      <c r="BU202" s="64"/>
      <c r="BV202" s="64"/>
      <c r="BW202" s="64"/>
      <c r="BX202" s="64"/>
      <c r="BY202" s="64"/>
      <c r="BZ202" s="64"/>
      <c r="CA202" s="64"/>
      <c r="CB202" s="64"/>
      <c r="CC202" s="64"/>
      <c r="CD202" s="64"/>
      <c r="CE202" s="64"/>
      <c r="CF202" s="64"/>
      <c r="CG202" s="64"/>
      <c r="CH202" s="65"/>
    </row>
    <row r="203" spans="1:233" s="66" customFormat="1" ht="15.75" x14ac:dyDescent="0.25">
      <c r="A203" s="55" t="s">
        <v>403</v>
      </c>
      <c r="B203" s="56" t="s">
        <v>404</v>
      </c>
      <c r="C203" s="52"/>
      <c r="D203" s="52"/>
      <c r="E203" s="52"/>
      <c r="F203" s="52"/>
      <c r="G203" s="56"/>
      <c r="H203" s="142"/>
      <c r="I203" s="101">
        <f t="shared" ref="I203:AC203" si="99">SUM(I205:I205)</f>
        <v>33000</v>
      </c>
      <c r="J203" s="101">
        <f t="shared" si="99"/>
        <v>33000</v>
      </c>
      <c r="K203" s="101">
        <f t="shared" si="99"/>
        <v>15000</v>
      </c>
      <c r="L203" s="101">
        <f t="shared" si="99"/>
        <v>12771.954</v>
      </c>
      <c r="M203" s="101">
        <f t="shared" si="99"/>
        <v>15000</v>
      </c>
      <c r="N203" s="101">
        <f t="shared" si="99"/>
        <v>2228.0459999999998</v>
      </c>
      <c r="O203" s="101">
        <f t="shared" si="99"/>
        <v>12771.954</v>
      </c>
      <c r="P203" s="101">
        <f t="shared" si="99"/>
        <v>0</v>
      </c>
      <c r="Q203" s="101">
        <f t="shared" si="99"/>
        <v>0</v>
      </c>
      <c r="R203" s="101">
        <f t="shared" si="99"/>
        <v>0</v>
      </c>
      <c r="S203" s="101">
        <f t="shared" si="99"/>
        <v>0</v>
      </c>
      <c r="T203" s="101">
        <f t="shared" si="99"/>
        <v>0</v>
      </c>
      <c r="U203" s="101">
        <f t="shared" si="99"/>
        <v>0</v>
      </c>
      <c r="V203" s="101">
        <f t="shared" si="99"/>
        <v>15000</v>
      </c>
      <c r="W203" s="101">
        <f t="shared" si="99"/>
        <v>15000</v>
      </c>
      <c r="X203" s="101">
        <f t="shared" si="99"/>
        <v>30000</v>
      </c>
      <c r="Y203" s="101">
        <f t="shared" si="99"/>
        <v>15000</v>
      </c>
      <c r="Z203" s="101">
        <f t="shared" si="99"/>
        <v>15000</v>
      </c>
      <c r="AA203" s="101">
        <f t="shared" si="99"/>
        <v>15000</v>
      </c>
      <c r="AB203" s="101">
        <f t="shared" si="99"/>
        <v>15000</v>
      </c>
      <c r="AC203" s="101">
        <f t="shared" si="99"/>
        <v>0</v>
      </c>
      <c r="AD203" s="63"/>
      <c r="AE203" s="63"/>
      <c r="AG203" s="102"/>
      <c r="AH203" s="116">
        <f t="shared" si="83"/>
        <v>0</v>
      </c>
      <c r="AI203" s="368">
        <f t="shared" si="75"/>
        <v>0</v>
      </c>
      <c r="AJ203" s="368">
        <f t="shared" si="76"/>
        <v>0</v>
      </c>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c r="BI203" s="64"/>
      <c r="BJ203" s="64"/>
      <c r="BK203" s="64"/>
      <c r="BL203" s="64"/>
      <c r="BM203" s="64"/>
      <c r="BN203" s="64"/>
      <c r="BO203" s="64"/>
      <c r="BP203" s="64"/>
      <c r="BQ203" s="64"/>
      <c r="BR203" s="64"/>
      <c r="BS203" s="64"/>
      <c r="BT203" s="64"/>
      <c r="BU203" s="64"/>
      <c r="BV203" s="64"/>
      <c r="BW203" s="64"/>
      <c r="BX203" s="64"/>
      <c r="BY203" s="64"/>
      <c r="BZ203" s="64"/>
      <c r="CA203" s="64"/>
      <c r="CB203" s="64"/>
      <c r="CC203" s="64"/>
      <c r="CD203" s="64"/>
      <c r="CE203" s="64"/>
      <c r="CF203" s="64"/>
      <c r="CG203" s="64"/>
      <c r="CH203" s="65"/>
    </row>
    <row r="204" spans="1:233" s="66" customFormat="1" ht="29.1" customHeight="1" x14ac:dyDescent="0.25">
      <c r="A204" s="55" t="s">
        <v>182</v>
      </c>
      <c r="B204" s="56" t="s">
        <v>183</v>
      </c>
      <c r="C204" s="52"/>
      <c r="D204" s="52"/>
      <c r="E204" s="52"/>
      <c r="F204" s="52"/>
      <c r="G204" s="56"/>
      <c r="H204" s="142"/>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63"/>
      <c r="AE204" s="63"/>
      <c r="AG204" s="102"/>
      <c r="AH204" s="116">
        <f t="shared" si="83"/>
        <v>0</v>
      </c>
      <c r="AI204" s="368">
        <f t="shared" si="75"/>
        <v>0</v>
      </c>
      <c r="AJ204" s="368">
        <f t="shared" si="76"/>
        <v>0</v>
      </c>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c r="BI204" s="64"/>
      <c r="BJ204" s="64"/>
      <c r="BK204" s="64"/>
      <c r="BL204" s="64"/>
      <c r="BM204" s="64"/>
      <c r="BN204" s="64"/>
      <c r="BO204" s="64"/>
      <c r="BP204" s="64"/>
      <c r="BQ204" s="64"/>
      <c r="BR204" s="64"/>
      <c r="BS204" s="64"/>
      <c r="BT204" s="64"/>
      <c r="BU204" s="64"/>
      <c r="BV204" s="64"/>
      <c r="BW204" s="64"/>
      <c r="BX204" s="64"/>
      <c r="BY204" s="64"/>
      <c r="BZ204" s="64"/>
      <c r="CA204" s="64"/>
      <c r="CB204" s="64"/>
      <c r="CC204" s="64"/>
      <c r="CD204" s="64"/>
      <c r="CE204" s="64"/>
      <c r="CF204" s="64"/>
      <c r="CG204" s="64"/>
      <c r="CH204" s="65"/>
    </row>
    <row r="205" spans="1:233" s="66" customFormat="1" ht="67.5" customHeight="1" x14ac:dyDescent="0.25">
      <c r="A205" s="135">
        <v>1</v>
      </c>
      <c r="B205" s="87" t="s">
        <v>405</v>
      </c>
      <c r="C205" s="52"/>
      <c r="D205" s="52">
        <v>1</v>
      </c>
      <c r="E205" s="52"/>
      <c r="F205" s="52"/>
      <c r="G205" s="87"/>
      <c r="H205" s="283" t="s">
        <v>406</v>
      </c>
      <c r="I205" s="60">
        <v>33000</v>
      </c>
      <c r="J205" s="60">
        <v>33000</v>
      </c>
      <c r="K205" s="74">
        <v>15000</v>
      </c>
      <c r="L205" s="63">
        <f>K205-N205</f>
        <v>12771.954</v>
      </c>
      <c r="M205" s="63">
        <f>N205+O205</f>
        <v>15000</v>
      </c>
      <c r="N205" s="74">
        <v>2228.0459999999998</v>
      </c>
      <c r="O205" s="63">
        <v>12771.954</v>
      </c>
      <c r="P205" s="74"/>
      <c r="Q205" s="74"/>
      <c r="R205" s="74"/>
      <c r="S205" s="74"/>
      <c r="T205" s="74"/>
      <c r="U205" s="74"/>
      <c r="V205" s="63">
        <f>W205</f>
        <v>15000</v>
      </c>
      <c r="W205" s="63">
        <f>Y205</f>
        <v>15000</v>
      </c>
      <c r="X205" s="60">
        <v>30000</v>
      </c>
      <c r="Y205" s="63">
        <f>K205+Q205</f>
        <v>15000</v>
      </c>
      <c r="Z205" s="63">
        <f>X205-Y205</f>
        <v>15000</v>
      </c>
      <c r="AA205" s="63">
        <f>AB205</f>
        <v>15000</v>
      </c>
      <c r="AB205" s="63">
        <v>15000</v>
      </c>
      <c r="AC205" s="63"/>
      <c r="AD205" s="63"/>
      <c r="AE205" s="63"/>
      <c r="AF205" s="77"/>
      <c r="AG205" s="102"/>
      <c r="AH205" s="116">
        <f t="shared" si="83"/>
        <v>0</v>
      </c>
      <c r="AI205" s="368">
        <f t="shared" si="75"/>
        <v>0</v>
      </c>
      <c r="AJ205" s="368">
        <f t="shared" si="76"/>
        <v>0</v>
      </c>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c r="BI205" s="64"/>
      <c r="BJ205" s="64"/>
      <c r="BK205" s="64"/>
      <c r="BL205" s="64"/>
      <c r="BM205" s="64"/>
      <c r="BN205" s="64"/>
      <c r="BO205" s="64"/>
      <c r="BP205" s="64"/>
      <c r="BQ205" s="64"/>
      <c r="BR205" s="64"/>
      <c r="BS205" s="64"/>
      <c r="BT205" s="64"/>
      <c r="BU205" s="64"/>
      <c r="BV205" s="64"/>
      <c r="BW205" s="64"/>
      <c r="BX205" s="64"/>
      <c r="BY205" s="64"/>
      <c r="BZ205" s="64"/>
      <c r="CA205" s="64"/>
      <c r="CB205" s="64"/>
      <c r="CC205" s="64"/>
      <c r="CD205" s="64"/>
      <c r="CE205" s="64"/>
      <c r="CF205" s="64"/>
      <c r="CG205" s="64"/>
      <c r="CH205" s="65"/>
    </row>
    <row r="206" spans="1:233" s="66" customFormat="1" ht="15.75" x14ac:dyDescent="0.25">
      <c r="A206" s="55" t="s">
        <v>407</v>
      </c>
      <c r="B206" s="56" t="s">
        <v>408</v>
      </c>
      <c r="C206" s="52"/>
      <c r="D206" s="52"/>
      <c r="E206" s="52"/>
      <c r="F206" s="52"/>
      <c r="G206" s="56"/>
      <c r="H206" s="142"/>
      <c r="I206" s="125">
        <f t="shared" ref="I206:AC206" si="100">SUM(I208:I208)</f>
        <v>1000</v>
      </c>
      <c r="J206" s="125">
        <f t="shared" si="100"/>
        <v>1000</v>
      </c>
      <c r="K206" s="125">
        <f t="shared" si="100"/>
        <v>0</v>
      </c>
      <c r="L206" s="125">
        <f t="shared" si="100"/>
        <v>0</v>
      </c>
      <c r="M206" s="125">
        <f t="shared" si="100"/>
        <v>0</v>
      </c>
      <c r="N206" s="125">
        <f t="shared" si="100"/>
        <v>0</v>
      </c>
      <c r="O206" s="125">
        <f t="shared" si="100"/>
        <v>0</v>
      </c>
      <c r="P206" s="125">
        <f t="shared" si="100"/>
        <v>0</v>
      </c>
      <c r="Q206" s="125">
        <f t="shared" si="100"/>
        <v>0</v>
      </c>
      <c r="R206" s="125">
        <f t="shared" si="100"/>
        <v>0</v>
      </c>
      <c r="S206" s="125">
        <f t="shared" si="100"/>
        <v>0</v>
      </c>
      <c r="T206" s="125">
        <f t="shared" si="100"/>
        <v>0</v>
      </c>
      <c r="U206" s="125">
        <f t="shared" si="100"/>
        <v>0</v>
      </c>
      <c r="V206" s="125">
        <f t="shared" si="100"/>
        <v>0</v>
      </c>
      <c r="W206" s="125">
        <f t="shared" si="100"/>
        <v>0</v>
      </c>
      <c r="X206" s="125">
        <f t="shared" si="100"/>
        <v>1000</v>
      </c>
      <c r="Y206" s="125">
        <f t="shared" si="100"/>
        <v>0</v>
      </c>
      <c r="Z206" s="125">
        <f t="shared" si="100"/>
        <v>950</v>
      </c>
      <c r="AA206" s="125">
        <f t="shared" si="100"/>
        <v>950</v>
      </c>
      <c r="AB206" s="125">
        <f t="shared" si="100"/>
        <v>950</v>
      </c>
      <c r="AC206" s="125">
        <f t="shared" si="100"/>
        <v>0</v>
      </c>
      <c r="AD206" s="63"/>
      <c r="AE206" s="63"/>
      <c r="AG206" s="102"/>
      <c r="AH206" s="116">
        <f t="shared" si="83"/>
        <v>0</v>
      </c>
      <c r="AI206" s="368">
        <f t="shared" ref="AI206:AI269" si="101">P206-Q206</f>
        <v>0</v>
      </c>
      <c r="AJ206" s="368">
        <f t="shared" ref="AJ206:AJ269" si="102">V206-W206</f>
        <v>0</v>
      </c>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c r="BJ206" s="64"/>
      <c r="BK206" s="64"/>
      <c r="BL206" s="64"/>
      <c r="BM206" s="64"/>
      <c r="BN206" s="64"/>
      <c r="BO206" s="64"/>
      <c r="BP206" s="64"/>
      <c r="BQ206" s="64"/>
      <c r="BR206" s="64"/>
      <c r="BS206" s="64"/>
      <c r="BT206" s="64"/>
      <c r="BU206" s="64"/>
      <c r="BV206" s="64"/>
      <c r="BW206" s="64"/>
      <c r="BX206" s="64"/>
      <c r="BY206" s="64"/>
      <c r="BZ206" s="64"/>
      <c r="CA206" s="64"/>
      <c r="CB206" s="64"/>
      <c r="CC206" s="64"/>
      <c r="CD206" s="64"/>
      <c r="CE206" s="64"/>
      <c r="CF206" s="64"/>
      <c r="CG206" s="64"/>
      <c r="CH206" s="65"/>
    </row>
    <row r="207" spans="1:233" s="66" customFormat="1" ht="25.5" customHeight="1" x14ac:dyDescent="0.25">
      <c r="A207" s="55" t="s">
        <v>182</v>
      </c>
      <c r="B207" s="56" t="s">
        <v>189</v>
      </c>
      <c r="C207" s="52"/>
      <c r="D207" s="52"/>
      <c r="E207" s="52"/>
      <c r="F207" s="52"/>
      <c r="G207" s="56"/>
      <c r="H207" s="142"/>
      <c r="I207" s="125"/>
      <c r="J207" s="125"/>
      <c r="K207" s="125"/>
      <c r="L207" s="125"/>
      <c r="M207" s="125"/>
      <c r="N207" s="125"/>
      <c r="O207" s="125"/>
      <c r="P207" s="125"/>
      <c r="Q207" s="125"/>
      <c r="R207" s="125"/>
      <c r="S207" s="125"/>
      <c r="T207" s="125"/>
      <c r="U207" s="125"/>
      <c r="V207" s="63">
        <f>W207</f>
        <v>0</v>
      </c>
      <c r="W207" s="125"/>
      <c r="X207" s="125"/>
      <c r="Y207" s="125"/>
      <c r="Z207" s="125"/>
      <c r="AA207" s="125"/>
      <c r="AB207" s="125"/>
      <c r="AC207" s="125"/>
      <c r="AD207" s="63"/>
      <c r="AE207" s="63"/>
      <c r="AG207" s="102"/>
      <c r="AH207" s="116">
        <f t="shared" si="83"/>
        <v>0</v>
      </c>
      <c r="AI207" s="368">
        <f t="shared" si="101"/>
        <v>0</v>
      </c>
      <c r="AJ207" s="368">
        <f t="shared" si="102"/>
        <v>0</v>
      </c>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c r="BI207" s="64"/>
      <c r="BJ207" s="64"/>
      <c r="BK207" s="64"/>
      <c r="BL207" s="64"/>
      <c r="BM207" s="64"/>
      <c r="BN207" s="64"/>
      <c r="BO207" s="64"/>
      <c r="BP207" s="64"/>
      <c r="BQ207" s="64"/>
      <c r="BR207" s="64"/>
      <c r="BS207" s="64"/>
      <c r="BT207" s="64"/>
      <c r="BU207" s="64"/>
      <c r="BV207" s="64"/>
      <c r="BW207" s="64"/>
      <c r="BX207" s="64"/>
      <c r="BY207" s="64"/>
      <c r="BZ207" s="64"/>
      <c r="CA207" s="64"/>
      <c r="CB207" s="64"/>
      <c r="CC207" s="64"/>
      <c r="CD207" s="64"/>
      <c r="CE207" s="64"/>
      <c r="CF207" s="64"/>
      <c r="CG207" s="64"/>
      <c r="CH207" s="65"/>
    </row>
    <row r="208" spans="1:233" s="66" customFormat="1" ht="57" customHeight="1" x14ac:dyDescent="0.25">
      <c r="A208" s="69" t="s">
        <v>194</v>
      </c>
      <c r="B208" s="76" t="s">
        <v>409</v>
      </c>
      <c r="C208" s="52"/>
      <c r="D208" s="52"/>
      <c r="E208" s="52">
        <v>1</v>
      </c>
      <c r="F208" s="52">
        <v>1</v>
      </c>
      <c r="G208" s="76"/>
      <c r="H208" s="185" t="s">
        <v>1074</v>
      </c>
      <c r="I208" s="60">
        <v>1000</v>
      </c>
      <c r="J208" s="60">
        <v>1000</v>
      </c>
      <c r="K208" s="71"/>
      <c r="L208" s="71"/>
      <c r="M208" s="71"/>
      <c r="N208" s="71"/>
      <c r="O208" s="71"/>
      <c r="P208" s="71"/>
      <c r="Q208" s="71"/>
      <c r="R208" s="71"/>
      <c r="S208" s="71"/>
      <c r="T208" s="71"/>
      <c r="U208" s="71"/>
      <c r="V208" s="63">
        <f>W208</f>
        <v>0</v>
      </c>
      <c r="W208" s="63">
        <f>Y208</f>
        <v>0</v>
      </c>
      <c r="X208" s="60">
        <v>1000</v>
      </c>
      <c r="Y208" s="63">
        <f>K208+Q208</f>
        <v>0</v>
      </c>
      <c r="Z208" s="63">
        <v>950</v>
      </c>
      <c r="AA208" s="63">
        <f>AB208+AC208</f>
        <v>950</v>
      </c>
      <c r="AB208" s="63">
        <v>950</v>
      </c>
      <c r="AC208" s="63"/>
      <c r="AD208" s="63"/>
      <c r="AE208" s="63"/>
      <c r="AG208" s="102"/>
      <c r="AH208" s="116">
        <f t="shared" si="83"/>
        <v>0</v>
      </c>
      <c r="AI208" s="368">
        <f t="shared" si="101"/>
        <v>0</v>
      </c>
      <c r="AJ208" s="368">
        <f t="shared" si="102"/>
        <v>0</v>
      </c>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c r="BI208" s="64"/>
      <c r="BJ208" s="64"/>
      <c r="BK208" s="64"/>
      <c r="BL208" s="64"/>
      <c r="BM208" s="64"/>
      <c r="BN208" s="64"/>
      <c r="BO208" s="64"/>
      <c r="BP208" s="64"/>
      <c r="BQ208" s="64"/>
      <c r="BR208" s="64"/>
      <c r="BS208" s="64"/>
      <c r="BT208" s="64"/>
      <c r="BU208" s="64"/>
      <c r="BV208" s="64"/>
      <c r="BW208" s="64"/>
      <c r="BX208" s="64"/>
      <c r="BY208" s="64"/>
      <c r="BZ208" s="64"/>
      <c r="CA208" s="64"/>
      <c r="CB208" s="64"/>
      <c r="CC208" s="64"/>
      <c r="CD208" s="64"/>
      <c r="CE208" s="64"/>
      <c r="CF208" s="64"/>
      <c r="CG208" s="64"/>
      <c r="CH208" s="65"/>
    </row>
    <row r="209" spans="1:86" s="66" customFormat="1" ht="36.75" customHeight="1" x14ac:dyDescent="0.25">
      <c r="A209" s="55" t="s">
        <v>78</v>
      </c>
      <c r="B209" s="56" t="s">
        <v>181</v>
      </c>
      <c r="C209" s="52"/>
      <c r="D209" s="52"/>
      <c r="E209" s="52"/>
      <c r="F209" s="52"/>
      <c r="G209" s="56"/>
      <c r="H209" s="142"/>
      <c r="I209" s="101">
        <f t="shared" ref="I209:AD209" si="103">SUM(I211:I223)</f>
        <v>92194</v>
      </c>
      <c r="J209" s="101">
        <f t="shared" si="103"/>
        <v>92194</v>
      </c>
      <c r="K209" s="101">
        <f t="shared" si="103"/>
        <v>14000</v>
      </c>
      <c r="L209" s="101">
        <f t="shared" si="103"/>
        <v>12966.434999999999</v>
      </c>
      <c r="M209" s="101">
        <f t="shared" si="103"/>
        <v>14000</v>
      </c>
      <c r="N209" s="101">
        <f t="shared" si="103"/>
        <v>1033.5650000000001</v>
      </c>
      <c r="O209" s="101">
        <f t="shared" si="103"/>
        <v>12966.434999999999</v>
      </c>
      <c r="P209" s="101">
        <f t="shared" si="103"/>
        <v>4300</v>
      </c>
      <c r="Q209" s="101">
        <f t="shared" si="103"/>
        <v>4300</v>
      </c>
      <c r="R209" s="101">
        <f t="shared" si="103"/>
        <v>4300</v>
      </c>
      <c r="S209" s="101">
        <f t="shared" si="103"/>
        <v>4300</v>
      </c>
      <c r="T209" s="101">
        <f t="shared" si="103"/>
        <v>4300</v>
      </c>
      <c r="U209" s="101">
        <f t="shared" si="103"/>
        <v>4300</v>
      </c>
      <c r="V209" s="101">
        <f t="shared" si="103"/>
        <v>18300</v>
      </c>
      <c r="W209" s="101">
        <f t="shared" si="103"/>
        <v>18300</v>
      </c>
      <c r="X209" s="101">
        <f t="shared" si="103"/>
        <v>92194</v>
      </c>
      <c r="Y209" s="101">
        <f t="shared" si="103"/>
        <v>18300</v>
      </c>
      <c r="Z209" s="101">
        <f t="shared" si="103"/>
        <v>22190</v>
      </c>
      <c r="AA209" s="101">
        <f t="shared" si="103"/>
        <v>22190</v>
      </c>
      <c r="AB209" s="101">
        <f t="shared" si="103"/>
        <v>22190</v>
      </c>
      <c r="AC209" s="101">
        <f t="shared" si="103"/>
        <v>0</v>
      </c>
      <c r="AD209" s="101">
        <f t="shared" si="103"/>
        <v>0</v>
      </c>
      <c r="AE209" s="54"/>
      <c r="AG209" s="102"/>
      <c r="AH209" s="116">
        <f t="shared" si="83"/>
        <v>0</v>
      </c>
      <c r="AI209" s="368">
        <f t="shared" si="101"/>
        <v>0</v>
      </c>
      <c r="AJ209" s="368">
        <f t="shared" si="102"/>
        <v>0</v>
      </c>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c r="BI209" s="64"/>
      <c r="BJ209" s="64"/>
      <c r="BK209" s="64"/>
      <c r="BL209" s="64"/>
      <c r="BM209" s="64"/>
      <c r="BN209" s="64"/>
      <c r="BO209" s="64"/>
      <c r="BP209" s="64"/>
      <c r="BQ209" s="64"/>
      <c r="BR209" s="64"/>
      <c r="BS209" s="64"/>
      <c r="BT209" s="64"/>
      <c r="BU209" s="64"/>
      <c r="BV209" s="64"/>
      <c r="BW209" s="64"/>
      <c r="BX209" s="64"/>
      <c r="BY209" s="64"/>
      <c r="BZ209" s="64"/>
      <c r="CA209" s="64"/>
      <c r="CB209" s="64"/>
      <c r="CC209" s="64"/>
      <c r="CD209" s="64"/>
      <c r="CE209" s="64"/>
      <c r="CF209" s="64"/>
      <c r="CG209" s="64"/>
      <c r="CH209" s="65"/>
    </row>
    <row r="210" spans="1:86" s="66" customFormat="1" ht="30" customHeight="1" x14ac:dyDescent="0.25">
      <c r="A210" s="55" t="s">
        <v>182</v>
      </c>
      <c r="B210" s="56" t="s">
        <v>183</v>
      </c>
      <c r="C210" s="52"/>
      <c r="D210" s="52"/>
      <c r="E210" s="52"/>
      <c r="F210" s="52"/>
      <c r="G210" s="56"/>
      <c r="H210" s="142"/>
      <c r="I210" s="101"/>
      <c r="J210" s="101"/>
      <c r="K210" s="101"/>
      <c r="L210" s="101"/>
      <c r="M210" s="101"/>
      <c r="N210" s="101"/>
      <c r="O210" s="101"/>
      <c r="P210" s="101"/>
      <c r="Q210" s="101"/>
      <c r="R210" s="101"/>
      <c r="S210" s="101"/>
      <c r="T210" s="101"/>
      <c r="U210" s="101"/>
      <c r="V210" s="63">
        <f t="shared" ref="V210:V224" si="104">W210</f>
        <v>0</v>
      </c>
      <c r="W210" s="63"/>
      <c r="X210" s="101"/>
      <c r="Y210" s="54"/>
      <c r="Z210" s="63"/>
      <c r="AA210" s="63"/>
      <c r="AB210" s="63"/>
      <c r="AC210" s="63"/>
      <c r="AD210" s="54"/>
      <c r="AE210" s="54"/>
      <c r="AG210" s="102"/>
      <c r="AH210" s="116">
        <f t="shared" si="83"/>
        <v>0</v>
      </c>
      <c r="AI210" s="368">
        <f t="shared" si="101"/>
        <v>0</v>
      </c>
      <c r="AJ210" s="368">
        <f t="shared" si="102"/>
        <v>0</v>
      </c>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c r="BJ210" s="64"/>
      <c r="BK210" s="64"/>
      <c r="BL210" s="64"/>
      <c r="BM210" s="64"/>
      <c r="BN210" s="64"/>
      <c r="BO210" s="64"/>
      <c r="BP210" s="64"/>
      <c r="BQ210" s="64"/>
      <c r="BR210" s="64"/>
      <c r="BS210" s="64"/>
      <c r="BT210" s="64"/>
      <c r="BU210" s="64"/>
      <c r="BV210" s="64"/>
      <c r="BW210" s="64"/>
      <c r="BX210" s="64"/>
      <c r="BY210" s="64"/>
      <c r="BZ210" s="64"/>
      <c r="CA210" s="64"/>
      <c r="CB210" s="64"/>
      <c r="CC210" s="64"/>
      <c r="CD210" s="64"/>
      <c r="CE210" s="64"/>
      <c r="CF210" s="64"/>
      <c r="CG210" s="64"/>
      <c r="CH210" s="65"/>
    </row>
    <row r="211" spans="1:86" s="66" customFormat="1" ht="47.25" x14ac:dyDescent="0.25">
      <c r="A211" s="69" t="s">
        <v>194</v>
      </c>
      <c r="B211" s="153" t="s">
        <v>410</v>
      </c>
      <c r="C211" s="52"/>
      <c r="D211" s="52">
        <v>1</v>
      </c>
      <c r="E211" s="52"/>
      <c r="F211" s="52"/>
      <c r="G211" s="153"/>
      <c r="H211" s="142" t="s">
        <v>411</v>
      </c>
      <c r="I211" s="134">
        <v>20000</v>
      </c>
      <c r="J211" s="134">
        <v>20000</v>
      </c>
      <c r="K211" s="147">
        <v>14000</v>
      </c>
      <c r="L211" s="63">
        <f>K211-N211</f>
        <v>12966.434999999999</v>
      </c>
      <c r="M211" s="63">
        <f>N211+O211</f>
        <v>14000</v>
      </c>
      <c r="N211" s="75">
        <f>1033.565</f>
        <v>1033.5650000000001</v>
      </c>
      <c r="O211" s="63">
        <v>12966.434999999999</v>
      </c>
      <c r="P211" s="124">
        <v>4300</v>
      </c>
      <c r="Q211" s="124">
        <v>4300</v>
      </c>
      <c r="R211" s="128">
        <v>4300</v>
      </c>
      <c r="S211" s="128">
        <v>4300</v>
      </c>
      <c r="T211" s="124">
        <v>4300</v>
      </c>
      <c r="U211" s="124">
        <v>4300</v>
      </c>
      <c r="V211" s="63">
        <f t="shared" si="104"/>
        <v>18300</v>
      </c>
      <c r="W211" s="63">
        <f>Y211</f>
        <v>18300</v>
      </c>
      <c r="X211" s="134">
        <v>20000</v>
      </c>
      <c r="Y211" s="63">
        <f>K211+Q211</f>
        <v>18300</v>
      </c>
      <c r="Z211" s="63">
        <v>1690</v>
      </c>
      <c r="AA211" s="63">
        <f>AB211</f>
        <v>1690</v>
      </c>
      <c r="AB211" s="63">
        <v>1690</v>
      </c>
      <c r="AC211" s="63"/>
      <c r="AD211" s="63"/>
      <c r="AE211" s="63"/>
      <c r="AG211" s="102"/>
      <c r="AH211" s="116">
        <f t="shared" si="83"/>
        <v>0</v>
      </c>
      <c r="AI211" s="368">
        <f t="shared" si="101"/>
        <v>0</v>
      </c>
      <c r="AJ211" s="368">
        <f t="shared" si="102"/>
        <v>0</v>
      </c>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c r="BJ211" s="64"/>
      <c r="BK211" s="64"/>
      <c r="BL211" s="64"/>
      <c r="BM211" s="64"/>
      <c r="BN211" s="64"/>
      <c r="BO211" s="64"/>
      <c r="BP211" s="64"/>
      <c r="BQ211" s="64"/>
      <c r="BR211" s="64"/>
      <c r="BS211" s="64"/>
      <c r="BT211" s="64"/>
      <c r="BU211" s="64"/>
      <c r="BV211" s="64"/>
      <c r="BW211" s="64"/>
      <c r="BX211" s="64"/>
      <c r="BY211" s="64"/>
      <c r="BZ211" s="64"/>
      <c r="CA211" s="64"/>
      <c r="CB211" s="64"/>
      <c r="CC211" s="64"/>
      <c r="CD211" s="64"/>
      <c r="CE211" s="64"/>
      <c r="CF211" s="64"/>
      <c r="CG211" s="64"/>
      <c r="CH211" s="65"/>
    </row>
    <row r="212" spans="1:86" s="122" customFormat="1" ht="27.6" customHeight="1" x14ac:dyDescent="0.25">
      <c r="A212" s="55" t="s">
        <v>210</v>
      </c>
      <c r="B212" s="154" t="s">
        <v>189</v>
      </c>
      <c r="C212" s="52"/>
      <c r="D212" s="52"/>
      <c r="E212" s="52"/>
      <c r="F212" s="52"/>
      <c r="G212" s="154"/>
      <c r="H212" s="105"/>
      <c r="I212" s="125"/>
      <c r="J212" s="125"/>
      <c r="K212" s="152"/>
      <c r="L212" s="54"/>
      <c r="M212" s="54"/>
      <c r="N212" s="111"/>
      <c r="O212" s="54"/>
      <c r="P212" s="155"/>
      <c r="Q212" s="155"/>
      <c r="R212" s="155"/>
      <c r="S212" s="155"/>
      <c r="T212" s="155"/>
      <c r="U212" s="155"/>
      <c r="V212" s="63">
        <f t="shared" si="104"/>
        <v>0</v>
      </c>
      <c r="W212" s="54"/>
      <c r="X212" s="125"/>
      <c r="Y212" s="54"/>
      <c r="Z212" s="54"/>
      <c r="AA212" s="54"/>
      <c r="AB212" s="54"/>
      <c r="AC212" s="54"/>
      <c r="AD212" s="54"/>
      <c r="AE212" s="54"/>
      <c r="AG212" s="140"/>
      <c r="AH212" s="116">
        <f t="shared" si="83"/>
        <v>0</v>
      </c>
      <c r="AI212" s="368">
        <f t="shared" si="101"/>
        <v>0</v>
      </c>
      <c r="AJ212" s="368">
        <f t="shared" si="102"/>
        <v>0</v>
      </c>
      <c r="AK212" s="120"/>
      <c r="AL212" s="120"/>
      <c r="AM212" s="120"/>
      <c r="AN212" s="120"/>
      <c r="AO212" s="120"/>
      <c r="AP212" s="120"/>
      <c r="AQ212" s="120"/>
      <c r="AR212" s="120"/>
      <c r="AS212" s="120"/>
      <c r="AT212" s="120"/>
      <c r="AU212" s="120"/>
      <c r="AV212" s="120"/>
      <c r="AW212" s="120"/>
      <c r="AX212" s="120"/>
      <c r="AY212" s="120"/>
      <c r="AZ212" s="120"/>
      <c r="BA212" s="120"/>
      <c r="BB212" s="120"/>
      <c r="BC212" s="120"/>
      <c r="BD212" s="120"/>
      <c r="BE212" s="120"/>
      <c r="BF212" s="120"/>
      <c r="BG212" s="120"/>
      <c r="BH212" s="120"/>
      <c r="BI212" s="120"/>
      <c r="BJ212" s="120"/>
      <c r="BK212" s="120"/>
      <c r="BL212" s="120"/>
      <c r="BM212" s="120"/>
      <c r="BN212" s="120"/>
      <c r="BO212" s="120"/>
      <c r="BP212" s="120"/>
      <c r="BQ212" s="120"/>
      <c r="BR212" s="120"/>
      <c r="BS212" s="120"/>
      <c r="BT212" s="120"/>
      <c r="BU212" s="120"/>
      <c r="BV212" s="120"/>
      <c r="BW212" s="120"/>
      <c r="BX212" s="120"/>
      <c r="BY212" s="120"/>
      <c r="BZ212" s="120"/>
      <c r="CA212" s="120"/>
      <c r="CB212" s="120"/>
      <c r="CC212" s="120"/>
      <c r="CD212" s="120"/>
      <c r="CE212" s="120"/>
      <c r="CF212" s="120"/>
      <c r="CG212" s="120"/>
      <c r="CH212" s="121"/>
    </row>
    <row r="213" spans="1:86" s="66" customFormat="1" ht="64.5" customHeight="1" x14ac:dyDescent="0.25">
      <c r="A213" s="69" t="s">
        <v>194</v>
      </c>
      <c r="B213" s="211" t="s">
        <v>412</v>
      </c>
      <c r="C213" s="52"/>
      <c r="D213" s="52"/>
      <c r="E213" s="52">
        <v>1</v>
      </c>
      <c r="F213" s="52">
        <v>1</v>
      </c>
      <c r="G213" s="211"/>
      <c r="H213" s="52" t="s">
        <v>1078</v>
      </c>
      <c r="I213" s="134">
        <v>5894</v>
      </c>
      <c r="J213" s="134">
        <v>5894</v>
      </c>
      <c r="K213" s="71"/>
      <c r="L213" s="71"/>
      <c r="M213" s="71"/>
      <c r="N213" s="71"/>
      <c r="O213" s="71"/>
      <c r="P213" s="71"/>
      <c r="Q213" s="71"/>
      <c r="R213" s="71"/>
      <c r="S213" s="71"/>
      <c r="T213" s="71"/>
      <c r="U213" s="71"/>
      <c r="V213" s="63">
        <f t="shared" si="104"/>
        <v>0</v>
      </c>
      <c r="W213" s="63">
        <f t="shared" ref="W213:W223" si="105">Y213</f>
        <v>0</v>
      </c>
      <c r="X213" s="134">
        <v>5894</v>
      </c>
      <c r="Y213" s="63">
        <f t="shared" ref="Y213:Y223" si="106">K213+Q213</f>
        <v>0</v>
      </c>
      <c r="Z213" s="63">
        <v>1500</v>
      </c>
      <c r="AA213" s="63">
        <f>AB213+AC213</f>
        <v>1500</v>
      </c>
      <c r="AB213" s="63">
        <v>1500</v>
      </c>
      <c r="AC213" s="63"/>
      <c r="AD213" s="63"/>
      <c r="AE213" s="63"/>
      <c r="AG213" s="102"/>
      <c r="AH213" s="116">
        <f t="shared" si="83"/>
        <v>0</v>
      </c>
      <c r="AI213" s="368">
        <f t="shared" si="101"/>
        <v>0</v>
      </c>
      <c r="AJ213" s="368">
        <f t="shared" si="102"/>
        <v>0</v>
      </c>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c r="BI213" s="64"/>
      <c r="BJ213" s="64"/>
      <c r="BK213" s="64"/>
      <c r="BL213" s="64"/>
      <c r="BM213" s="64"/>
      <c r="BN213" s="64"/>
      <c r="BO213" s="64"/>
      <c r="BP213" s="64"/>
      <c r="BQ213" s="64"/>
      <c r="BR213" s="64"/>
      <c r="BS213" s="64"/>
      <c r="BT213" s="64"/>
      <c r="BU213" s="64"/>
      <c r="BV213" s="64"/>
      <c r="BW213" s="64"/>
      <c r="BX213" s="64"/>
      <c r="BY213" s="64"/>
      <c r="BZ213" s="64"/>
      <c r="CA213" s="64"/>
      <c r="CB213" s="64"/>
      <c r="CC213" s="64"/>
      <c r="CD213" s="64"/>
      <c r="CE213" s="64"/>
      <c r="CF213" s="64"/>
      <c r="CG213" s="64"/>
      <c r="CH213" s="65"/>
    </row>
    <row r="214" spans="1:86" s="66" customFormat="1" ht="54.75" customHeight="1" x14ac:dyDescent="0.25">
      <c r="A214" s="69" t="s">
        <v>184</v>
      </c>
      <c r="B214" s="211" t="s">
        <v>413</v>
      </c>
      <c r="C214" s="52"/>
      <c r="D214" s="52"/>
      <c r="E214" s="52">
        <v>1</v>
      </c>
      <c r="F214" s="52">
        <v>1</v>
      </c>
      <c r="G214" s="211"/>
      <c r="H214" s="142" t="s">
        <v>1079</v>
      </c>
      <c r="I214" s="134">
        <v>8000</v>
      </c>
      <c r="J214" s="134">
        <v>8000</v>
      </c>
      <c r="K214" s="71"/>
      <c r="L214" s="71"/>
      <c r="M214" s="71"/>
      <c r="N214" s="71"/>
      <c r="O214" s="71"/>
      <c r="P214" s="71"/>
      <c r="Q214" s="71"/>
      <c r="R214" s="71"/>
      <c r="S214" s="71"/>
      <c r="T214" s="71"/>
      <c r="U214" s="71"/>
      <c r="V214" s="63">
        <f t="shared" si="104"/>
        <v>0</v>
      </c>
      <c r="W214" s="63">
        <f t="shared" si="105"/>
        <v>0</v>
      </c>
      <c r="X214" s="134">
        <v>8000</v>
      </c>
      <c r="Y214" s="63">
        <f t="shared" si="106"/>
        <v>0</v>
      </c>
      <c r="Z214" s="63">
        <v>2000</v>
      </c>
      <c r="AA214" s="63">
        <f t="shared" ref="AA214:AA223" si="107">AB214+AC214</f>
        <v>2000</v>
      </c>
      <c r="AB214" s="63">
        <v>2000</v>
      </c>
      <c r="AC214" s="63"/>
      <c r="AD214" s="63"/>
      <c r="AE214" s="63"/>
      <c r="AG214" s="102"/>
      <c r="AH214" s="116">
        <f t="shared" si="83"/>
        <v>0</v>
      </c>
      <c r="AI214" s="368">
        <f t="shared" si="101"/>
        <v>0</v>
      </c>
      <c r="AJ214" s="368">
        <f t="shared" si="102"/>
        <v>0</v>
      </c>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c r="BJ214" s="64"/>
      <c r="BK214" s="64"/>
      <c r="BL214" s="64"/>
      <c r="BM214" s="64"/>
      <c r="BN214" s="64"/>
      <c r="BO214" s="64"/>
      <c r="BP214" s="64"/>
      <c r="BQ214" s="64"/>
      <c r="BR214" s="64"/>
      <c r="BS214" s="64"/>
      <c r="BT214" s="64"/>
      <c r="BU214" s="64"/>
      <c r="BV214" s="64"/>
      <c r="BW214" s="64"/>
      <c r="BX214" s="64"/>
      <c r="BY214" s="64"/>
      <c r="BZ214" s="64"/>
      <c r="CA214" s="64"/>
      <c r="CB214" s="64"/>
      <c r="CC214" s="64"/>
      <c r="CD214" s="64"/>
      <c r="CE214" s="64"/>
      <c r="CF214" s="64"/>
      <c r="CG214" s="64"/>
      <c r="CH214" s="65"/>
    </row>
    <row r="215" spans="1:86" s="66" customFormat="1" ht="60.75" customHeight="1" x14ac:dyDescent="0.25">
      <c r="A215" s="69" t="s">
        <v>226</v>
      </c>
      <c r="B215" s="211" t="s">
        <v>414</v>
      </c>
      <c r="C215" s="52"/>
      <c r="D215" s="52"/>
      <c r="E215" s="52">
        <v>1</v>
      </c>
      <c r="F215" s="52">
        <v>1</v>
      </c>
      <c r="G215" s="211"/>
      <c r="H215" s="52" t="s">
        <v>1080</v>
      </c>
      <c r="I215" s="134">
        <v>5000</v>
      </c>
      <c r="J215" s="134">
        <v>5000</v>
      </c>
      <c r="K215" s="71"/>
      <c r="L215" s="71"/>
      <c r="M215" s="71"/>
      <c r="N215" s="71"/>
      <c r="O215" s="71"/>
      <c r="P215" s="71"/>
      <c r="Q215" s="71"/>
      <c r="R215" s="71"/>
      <c r="S215" s="71"/>
      <c r="T215" s="71"/>
      <c r="U215" s="71"/>
      <c r="V215" s="63">
        <f t="shared" si="104"/>
        <v>0</v>
      </c>
      <c r="W215" s="63">
        <f t="shared" si="105"/>
        <v>0</v>
      </c>
      <c r="X215" s="134">
        <v>5000</v>
      </c>
      <c r="Y215" s="63">
        <f t="shared" si="106"/>
        <v>0</v>
      </c>
      <c r="Z215" s="63">
        <v>1500</v>
      </c>
      <c r="AA215" s="63">
        <f t="shared" si="107"/>
        <v>1500</v>
      </c>
      <c r="AB215" s="63">
        <v>1500</v>
      </c>
      <c r="AC215" s="63"/>
      <c r="AD215" s="63"/>
      <c r="AE215" s="63"/>
      <c r="AG215" s="102"/>
      <c r="AH215" s="116">
        <f t="shared" si="83"/>
        <v>0</v>
      </c>
      <c r="AI215" s="368">
        <f t="shared" si="101"/>
        <v>0</v>
      </c>
      <c r="AJ215" s="368">
        <f t="shared" si="102"/>
        <v>0</v>
      </c>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64"/>
      <c r="BH215" s="64"/>
      <c r="BI215" s="64"/>
      <c r="BJ215" s="64"/>
      <c r="BK215" s="64"/>
      <c r="BL215" s="64"/>
      <c r="BM215" s="64"/>
      <c r="BN215" s="64"/>
      <c r="BO215" s="64"/>
      <c r="BP215" s="64"/>
      <c r="BQ215" s="64"/>
      <c r="BR215" s="64"/>
      <c r="BS215" s="64"/>
      <c r="BT215" s="64"/>
      <c r="BU215" s="64"/>
      <c r="BV215" s="64"/>
      <c r="BW215" s="64"/>
      <c r="BX215" s="64"/>
      <c r="BY215" s="64"/>
      <c r="BZ215" s="64"/>
      <c r="CA215" s="64"/>
      <c r="CB215" s="64"/>
      <c r="CC215" s="64"/>
      <c r="CD215" s="64"/>
      <c r="CE215" s="64"/>
      <c r="CF215" s="64"/>
      <c r="CG215" s="64"/>
      <c r="CH215" s="65"/>
    </row>
    <row r="216" spans="1:86" s="66" customFormat="1" ht="56.25" customHeight="1" x14ac:dyDescent="0.25">
      <c r="A216" s="69" t="s">
        <v>229</v>
      </c>
      <c r="B216" s="211" t="s">
        <v>415</v>
      </c>
      <c r="C216" s="52"/>
      <c r="D216" s="52"/>
      <c r="E216" s="52">
        <v>1</v>
      </c>
      <c r="F216" s="52">
        <v>1</v>
      </c>
      <c r="G216" s="211"/>
      <c r="H216" s="142" t="s">
        <v>1081</v>
      </c>
      <c r="I216" s="134">
        <v>5000</v>
      </c>
      <c r="J216" s="134">
        <v>5000</v>
      </c>
      <c r="K216" s="71"/>
      <c r="L216" s="71"/>
      <c r="M216" s="71"/>
      <c r="N216" s="71"/>
      <c r="O216" s="71"/>
      <c r="P216" s="71"/>
      <c r="Q216" s="71"/>
      <c r="R216" s="71"/>
      <c r="S216" s="71"/>
      <c r="T216" s="71"/>
      <c r="U216" s="71"/>
      <c r="V216" s="63">
        <f t="shared" si="104"/>
        <v>0</v>
      </c>
      <c r="W216" s="63">
        <f t="shared" si="105"/>
        <v>0</v>
      </c>
      <c r="X216" s="134">
        <v>5000</v>
      </c>
      <c r="Y216" s="63">
        <f t="shared" si="106"/>
        <v>0</v>
      </c>
      <c r="Z216" s="63">
        <v>1500</v>
      </c>
      <c r="AA216" s="63">
        <f t="shared" si="107"/>
        <v>1500</v>
      </c>
      <c r="AB216" s="63">
        <v>1500</v>
      </c>
      <c r="AC216" s="63"/>
      <c r="AD216" s="63"/>
      <c r="AE216" s="63"/>
      <c r="AG216" s="102"/>
      <c r="AH216" s="116">
        <f t="shared" si="83"/>
        <v>0</v>
      </c>
      <c r="AI216" s="368">
        <f t="shared" si="101"/>
        <v>0</v>
      </c>
      <c r="AJ216" s="368">
        <f t="shared" si="102"/>
        <v>0</v>
      </c>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c r="BI216" s="64"/>
      <c r="BJ216" s="64"/>
      <c r="BK216" s="64"/>
      <c r="BL216" s="64"/>
      <c r="BM216" s="64"/>
      <c r="BN216" s="64"/>
      <c r="BO216" s="64"/>
      <c r="BP216" s="64"/>
      <c r="BQ216" s="64"/>
      <c r="BR216" s="64"/>
      <c r="BS216" s="64"/>
      <c r="BT216" s="64"/>
      <c r="BU216" s="64"/>
      <c r="BV216" s="64"/>
      <c r="BW216" s="64"/>
      <c r="BX216" s="64"/>
      <c r="BY216" s="64"/>
      <c r="BZ216" s="64"/>
      <c r="CA216" s="64"/>
      <c r="CB216" s="64"/>
      <c r="CC216" s="64"/>
      <c r="CD216" s="64"/>
      <c r="CE216" s="64"/>
      <c r="CF216" s="64"/>
      <c r="CG216" s="64"/>
      <c r="CH216" s="65"/>
    </row>
    <row r="217" spans="1:86" s="66" customFormat="1" ht="78" customHeight="1" x14ac:dyDescent="0.25">
      <c r="A217" s="69" t="s">
        <v>232</v>
      </c>
      <c r="B217" s="211" t="s">
        <v>416</v>
      </c>
      <c r="C217" s="52"/>
      <c r="D217" s="52"/>
      <c r="E217" s="52">
        <v>1</v>
      </c>
      <c r="F217" s="52">
        <v>1</v>
      </c>
      <c r="G217" s="211"/>
      <c r="H217" s="52" t="s">
        <v>1082</v>
      </c>
      <c r="I217" s="134">
        <v>8000</v>
      </c>
      <c r="J217" s="134">
        <v>8000</v>
      </c>
      <c r="K217" s="71"/>
      <c r="L217" s="71"/>
      <c r="M217" s="71"/>
      <c r="N217" s="71"/>
      <c r="O217" s="71"/>
      <c r="P217" s="71"/>
      <c r="Q217" s="71"/>
      <c r="R217" s="71"/>
      <c r="S217" s="71"/>
      <c r="T217" s="71"/>
      <c r="U217" s="71"/>
      <c r="V217" s="63">
        <f t="shared" si="104"/>
        <v>0</v>
      </c>
      <c r="W217" s="63">
        <f t="shared" si="105"/>
        <v>0</v>
      </c>
      <c r="X217" s="134">
        <v>8000</v>
      </c>
      <c r="Y217" s="63">
        <f t="shared" si="106"/>
        <v>0</v>
      </c>
      <c r="Z217" s="63">
        <v>2000</v>
      </c>
      <c r="AA217" s="63">
        <f t="shared" si="107"/>
        <v>2000</v>
      </c>
      <c r="AB217" s="63">
        <v>2000</v>
      </c>
      <c r="AC217" s="63"/>
      <c r="AD217" s="63"/>
      <c r="AE217" s="63"/>
      <c r="AG217" s="102"/>
      <c r="AH217" s="116">
        <f t="shared" si="83"/>
        <v>0</v>
      </c>
      <c r="AI217" s="368">
        <f t="shared" si="101"/>
        <v>0</v>
      </c>
      <c r="AJ217" s="368">
        <f t="shared" si="102"/>
        <v>0</v>
      </c>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c r="BJ217" s="64"/>
      <c r="BK217" s="64"/>
      <c r="BL217" s="64"/>
      <c r="BM217" s="64"/>
      <c r="BN217" s="64"/>
      <c r="BO217" s="64"/>
      <c r="BP217" s="64"/>
      <c r="BQ217" s="64"/>
      <c r="BR217" s="64"/>
      <c r="BS217" s="64"/>
      <c r="BT217" s="64"/>
      <c r="BU217" s="64"/>
      <c r="BV217" s="64"/>
      <c r="BW217" s="64"/>
      <c r="BX217" s="64"/>
      <c r="BY217" s="64"/>
      <c r="BZ217" s="64"/>
      <c r="CA217" s="64"/>
      <c r="CB217" s="64"/>
      <c r="CC217" s="64"/>
      <c r="CD217" s="64"/>
      <c r="CE217" s="64"/>
      <c r="CF217" s="64"/>
      <c r="CG217" s="64"/>
      <c r="CH217" s="65"/>
    </row>
    <row r="218" spans="1:86" s="66" customFormat="1" ht="52.5" customHeight="1" x14ac:dyDescent="0.25">
      <c r="A218" s="69" t="s">
        <v>235</v>
      </c>
      <c r="B218" s="211" t="s">
        <v>417</v>
      </c>
      <c r="C218" s="52"/>
      <c r="D218" s="52"/>
      <c r="E218" s="52">
        <v>1</v>
      </c>
      <c r="F218" s="52">
        <v>1</v>
      </c>
      <c r="G218" s="211"/>
      <c r="H218" s="142" t="s">
        <v>1083</v>
      </c>
      <c r="I218" s="134">
        <v>6300</v>
      </c>
      <c r="J218" s="134">
        <v>6300</v>
      </c>
      <c r="K218" s="71"/>
      <c r="L218" s="71"/>
      <c r="M218" s="71"/>
      <c r="N218" s="71"/>
      <c r="O218" s="71"/>
      <c r="P218" s="71"/>
      <c r="Q218" s="71"/>
      <c r="R218" s="71"/>
      <c r="S218" s="71"/>
      <c r="T218" s="71"/>
      <c r="U218" s="71"/>
      <c r="V218" s="63">
        <f t="shared" si="104"/>
        <v>0</v>
      </c>
      <c r="W218" s="63">
        <f t="shared" si="105"/>
        <v>0</v>
      </c>
      <c r="X218" s="134">
        <v>6300</v>
      </c>
      <c r="Y218" s="63">
        <f t="shared" si="106"/>
        <v>0</v>
      </c>
      <c r="Z218" s="63">
        <v>2000</v>
      </c>
      <c r="AA218" s="63">
        <f t="shared" si="107"/>
        <v>2000</v>
      </c>
      <c r="AB218" s="63">
        <v>2000</v>
      </c>
      <c r="AC218" s="63"/>
      <c r="AD218" s="63"/>
      <c r="AE218" s="63"/>
      <c r="AG218" s="102"/>
      <c r="AH218" s="116">
        <f t="shared" si="83"/>
        <v>0</v>
      </c>
      <c r="AI218" s="368">
        <f t="shared" si="101"/>
        <v>0</v>
      </c>
      <c r="AJ218" s="368">
        <f t="shared" si="102"/>
        <v>0</v>
      </c>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c r="BI218" s="64"/>
      <c r="BJ218" s="64"/>
      <c r="BK218" s="64"/>
      <c r="BL218" s="64"/>
      <c r="BM218" s="64"/>
      <c r="BN218" s="64"/>
      <c r="BO218" s="64"/>
      <c r="BP218" s="64"/>
      <c r="BQ218" s="64"/>
      <c r="BR218" s="64"/>
      <c r="BS218" s="64"/>
      <c r="BT218" s="64"/>
      <c r="BU218" s="64"/>
      <c r="BV218" s="64"/>
      <c r="BW218" s="64"/>
      <c r="BX218" s="64"/>
      <c r="BY218" s="64"/>
      <c r="BZ218" s="64"/>
      <c r="CA218" s="64"/>
      <c r="CB218" s="64"/>
      <c r="CC218" s="64"/>
      <c r="CD218" s="64"/>
      <c r="CE218" s="64"/>
      <c r="CF218" s="64"/>
      <c r="CG218" s="64"/>
      <c r="CH218" s="65"/>
    </row>
    <row r="219" spans="1:86" s="66" customFormat="1" ht="61.5" customHeight="1" x14ac:dyDescent="0.25">
      <c r="A219" s="69" t="s">
        <v>241</v>
      </c>
      <c r="B219" s="211" t="s">
        <v>418</v>
      </c>
      <c r="C219" s="52"/>
      <c r="D219" s="52"/>
      <c r="E219" s="52">
        <v>1</v>
      </c>
      <c r="F219" s="52">
        <v>1</v>
      </c>
      <c r="G219" s="211"/>
      <c r="H219" s="52" t="s">
        <v>1084</v>
      </c>
      <c r="I219" s="134">
        <v>6000</v>
      </c>
      <c r="J219" s="134">
        <v>6000</v>
      </c>
      <c r="K219" s="71"/>
      <c r="L219" s="71"/>
      <c r="M219" s="71"/>
      <c r="N219" s="71"/>
      <c r="O219" s="71"/>
      <c r="P219" s="71"/>
      <c r="Q219" s="71"/>
      <c r="R219" s="71"/>
      <c r="S219" s="71"/>
      <c r="T219" s="71"/>
      <c r="U219" s="71"/>
      <c r="V219" s="63">
        <f t="shared" si="104"/>
        <v>0</v>
      </c>
      <c r="W219" s="63">
        <f t="shared" si="105"/>
        <v>0</v>
      </c>
      <c r="X219" s="134">
        <v>6000</v>
      </c>
      <c r="Y219" s="63">
        <f t="shared" si="106"/>
        <v>0</v>
      </c>
      <c r="Z219" s="63">
        <v>2000</v>
      </c>
      <c r="AA219" s="63">
        <f t="shared" si="107"/>
        <v>2000</v>
      </c>
      <c r="AB219" s="63">
        <v>2000</v>
      </c>
      <c r="AC219" s="63"/>
      <c r="AD219" s="63"/>
      <c r="AE219" s="63"/>
      <c r="AG219" s="102"/>
      <c r="AH219" s="116">
        <f t="shared" si="83"/>
        <v>0</v>
      </c>
      <c r="AI219" s="368">
        <f t="shared" si="101"/>
        <v>0</v>
      </c>
      <c r="AJ219" s="368">
        <f t="shared" si="102"/>
        <v>0</v>
      </c>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c r="BI219" s="64"/>
      <c r="BJ219" s="64"/>
      <c r="BK219" s="64"/>
      <c r="BL219" s="64"/>
      <c r="BM219" s="64"/>
      <c r="BN219" s="64"/>
      <c r="BO219" s="64"/>
      <c r="BP219" s="64"/>
      <c r="BQ219" s="64"/>
      <c r="BR219" s="64"/>
      <c r="BS219" s="64"/>
      <c r="BT219" s="64"/>
      <c r="BU219" s="64"/>
      <c r="BV219" s="64"/>
      <c r="BW219" s="64"/>
      <c r="BX219" s="64"/>
      <c r="BY219" s="64"/>
      <c r="BZ219" s="64"/>
      <c r="CA219" s="64"/>
      <c r="CB219" s="64"/>
      <c r="CC219" s="64"/>
      <c r="CD219" s="64"/>
      <c r="CE219" s="64"/>
      <c r="CF219" s="64"/>
      <c r="CG219" s="64"/>
      <c r="CH219" s="65"/>
    </row>
    <row r="220" spans="1:86" s="66" customFormat="1" ht="58.5" customHeight="1" x14ac:dyDescent="0.25">
      <c r="A220" s="69" t="s">
        <v>266</v>
      </c>
      <c r="B220" s="211" t="s">
        <v>419</v>
      </c>
      <c r="C220" s="52"/>
      <c r="D220" s="52"/>
      <c r="E220" s="52">
        <v>1</v>
      </c>
      <c r="F220" s="52">
        <v>1</v>
      </c>
      <c r="G220" s="211"/>
      <c r="H220" s="142" t="s">
        <v>1085</v>
      </c>
      <c r="I220" s="134">
        <v>6000</v>
      </c>
      <c r="J220" s="134">
        <v>6000</v>
      </c>
      <c r="K220" s="71"/>
      <c r="L220" s="71"/>
      <c r="M220" s="71"/>
      <c r="N220" s="71"/>
      <c r="O220" s="71"/>
      <c r="P220" s="71"/>
      <c r="Q220" s="71"/>
      <c r="R220" s="71"/>
      <c r="S220" s="71"/>
      <c r="T220" s="71"/>
      <c r="U220" s="71"/>
      <c r="V220" s="63">
        <f t="shared" si="104"/>
        <v>0</v>
      </c>
      <c r="W220" s="63">
        <f t="shared" si="105"/>
        <v>0</v>
      </c>
      <c r="X220" s="134">
        <v>6000</v>
      </c>
      <c r="Y220" s="63">
        <f t="shared" si="106"/>
        <v>0</v>
      </c>
      <c r="Z220" s="63">
        <v>2000</v>
      </c>
      <c r="AA220" s="63">
        <f t="shared" si="107"/>
        <v>2000</v>
      </c>
      <c r="AB220" s="63">
        <v>2000</v>
      </c>
      <c r="AC220" s="63"/>
      <c r="AD220" s="63"/>
      <c r="AE220" s="63"/>
      <c r="AG220" s="102"/>
      <c r="AH220" s="116">
        <f t="shared" si="83"/>
        <v>0</v>
      </c>
      <c r="AI220" s="368">
        <f t="shared" si="101"/>
        <v>0</v>
      </c>
      <c r="AJ220" s="368">
        <f t="shared" si="102"/>
        <v>0</v>
      </c>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c r="BI220" s="64"/>
      <c r="BJ220" s="64"/>
      <c r="BK220" s="64"/>
      <c r="BL220" s="64"/>
      <c r="BM220" s="64"/>
      <c r="BN220" s="64"/>
      <c r="BO220" s="64"/>
      <c r="BP220" s="64"/>
      <c r="BQ220" s="64"/>
      <c r="BR220" s="64"/>
      <c r="BS220" s="64"/>
      <c r="BT220" s="64"/>
      <c r="BU220" s="64"/>
      <c r="BV220" s="64"/>
      <c r="BW220" s="64"/>
      <c r="BX220" s="64"/>
      <c r="BY220" s="64"/>
      <c r="BZ220" s="64"/>
      <c r="CA220" s="64"/>
      <c r="CB220" s="64"/>
      <c r="CC220" s="64"/>
      <c r="CD220" s="64"/>
      <c r="CE220" s="64"/>
      <c r="CF220" s="64"/>
      <c r="CG220" s="64"/>
      <c r="CH220" s="65"/>
    </row>
    <row r="221" spans="1:86" s="66" customFormat="1" ht="49.5" customHeight="1" x14ac:dyDescent="0.25">
      <c r="A221" s="69" t="s">
        <v>268</v>
      </c>
      <c r="B221" s="211" t="s">
        <v>420</v>
      </c>
      <c r="C221" s="52"/>
      <c r="D221" s="52"/>
      <c r="E221" s="52">
        <v>1</v>
      </c>
      <c r="F221" s="52">
        <v>1</v>
      </c>
      <c r="G221" s="211"/>
      <c r="H221" s="142" t="s">
        <v>1086</v>
      </c>
      <c r="I221" s="134">
        <v>6500</v>
      </c>
      <c r="J221" s="134">
        <v>6500</v>
      </c>
      <c r="K221" s="71"/>
      <c r="L221" s="71"/>
      <c r="M221" s="71"/>
      <c r="N221" s="71"/>
      <c r="O221" s="71"/>
      <c r="P221" s="71"/>
      <c r="Q221" s="71"/>
      <c r="R221" s="71"/>
      <c r="S221" s="71"/>
      <c r="T221" s="71"/>
      <c r="U221" s="71"/>
      <c r="V221" s="63">
        <f t="shared" si="104"/>
        <v>0</v>
      </c>
      <c r="W221" s="63">
        <f t="shared" si="105"/>
        <v>0</v>
      </c>
      <c r="X221" s="134">
        <v>6500</v>
      </c>
      <c r="Y221" s="63">
        <f t="shared" si="106"/>
        <v>0</v>
      </c>
      <c r="Z221" s="63">
        <v>2000</v>
      </c>
      <c r="AA221" s="63">
        <f t="shared" si="107"/>
        <v>2000</v>
      </c>
      <c r="AB221" s="63">
        <v>2000</v>
      </c>
      <c r="AC221" s="63"/>
      <c r="AD221" s="63"/>
      <c r="AE221" s="63"/>
      <c r="AG221" s="102"/>
      <c r="AH221" s="116">
        <f t="shared" si="83"/>
        <v>0</v>
      </c>
      <c r="AI221" s="368">
        <f t="shared" si="101"/>
        <v>0</v>
      </c>
      <c r="AJ221" s="368">
        <f t="shared" si="102"/>
        <v>0</v>
      </c>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c r="BI221" s="64"/>
      <c r="BJ221" s="64"/>
      <c r="BK221" s="64"/>
      <c r="BL221" s="64"/>
      <c r="BM221" s="64"/>
      <c r="BN221" s="64"/>
      <c r="BO221" s="64"/>
      <c r="BP221" s="64"/>
      <c r="BQ221" s="64"/>
      <c r="BR221" s="64"/>
      <c r="BS221" s="64"/>
      <c r="BT221" s="64"/>
      <c r="BU221" s="64"/>
      <c r="BV221" s="64"/>
      <c r="BW221" s="64"/>
      <c r="BX221" s="64"/>
      <c r="BY221" s="64"/>
      <c r="BZ221" s="64"/>
      <c r="CA221" s="64"/>
      <c r="CB221" s="64"/>
      <c r="CC221" s="64"/>
      <c r="CD221" s="64"/>
      <c r="CE221" s="64"/>
      <c r="CF221" s="64"/>
      <c r="CG221" s="64"/>
      <c r="CH221" s="65"/>
    </row>
    <row r="222" spans="1:86" s="66" customFormat="1" ht="51" customHeight="1" x14ac:dyDescent="0.25">
      <c r="A222" s="69" t="s">
        <v>270</v>
      </c>
      <c r="B222" s="211" t="s">
        <v>421</v>
      </c>
      <c r="C222" s="52"/>
      <c r="D222" s="52"/>
      <c r="E222" s="52">
        <v>1</v>
      </c>
      <c r="F222" s="52">
        <v>1</v>
      </c>
      <c r="G222" s="211"/>
      <c r="H222" s="142" t="s">
        <v>1087</v>
      </c>
      <c r="I222" s="134">
        <v>7000</v>
      </c>
      <c r="J222" s="134">
        <v>7000</v>
      </c>
      <c r="K222" s="71"/>
      <c r="L222" s="71"/>
      <c r="M222" s="71"/>
      <c r="N222" s="71"/>
      <c r="O222" s="71"/>
      <c r="P222" s="71"/>
      <c r="Q222" s="71"/>
      <c r="R222" s="71"/>
      <c r="S222" s="71"/>
      <c r="T222" s="71"/>
      <c r="U222" s="71"/>
      <c r="V222" s="63">
        <f t="shared" si="104"/>
        <v>0</v>
      </c>
      <c r="W222" s="63">
        <f t="shared" si="105"/>
        <v>0</v>
      </c>
      <c r="X222" s="134">
        <v>7000</v>
      </c>
      <c r="Y222" s="63">
        <f t="shared" si="106"/>
        <v>0</v>
      </c>
      <c r="Z222" s="63">
        <v>2000</v>
      </c>
      <c r="AA222" s="63">
        <f t="shared" si="107"/>
        <v>2000</v>
      </c>
      <c r="AB222" s="63">
        <v>2000</v>
      </c>
      <c r="AC222" s="63"/>
      <c r="AD222" s="63"/>
      <c r="AE222" s="63"/>
      <c r="AG222" s="102"/>
      <c r="AH222" s="116">
        <f t="shared" si="83"/>
        <v>0</v>
      </c>
      <c r="AI222" s="368">
        <f t="shared" si="101"/>
        <v>0</v>
      </c>
      <c r="AJ222" s="368">
        <f t="shared" si="102"/>
        <v>0</v>
      </c>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c r="BI222" s="64"/>
      <c r="BJ222" s="64"/>
      <c r="BK222" s="64"/>
      <c r="BL222" s="64"/>
      <c r="BM222" s="64"/>
      <c r="BN222" s="64"/>
      <c r="BO222" s="64"/>
      <c r="BP222" s="64"/>
      <c r="BQ222" s="64"/>
      <c r="BR222" s="64"/>
      <c r="BS222" s="64"/>
      <c r="BT222" s="64"/>
      <c r="BU222" s="64"/>
      <c r="BV222" s="64"/>
      <c r="BW222" s="64"/>
      <c r="BX222" s="64"/>
      <c r="BY222" s="64"/>
      <c r="BZ222" s="64"/>
      <c r="CA222" s="64"/>
      <c r="CB222" s="64"/>
      <c r="CC222" s="64"/>
      <c r="CD222" s="64"/>
      <c r="CE222" s="64"/>
      <c r="CF222" s="64"/>
      <c r="CG222" s="64"/>
      <c r="CH222" s="65"/>
    </row>
    <row r="223" spans="1:86" s="66" customFormat="1" ht="49.5" customHeight="1" x14ac:dyDescent="0.25">
      <c r="A223" s="69" t="s">
        <v>272</v>
      </c>
      <c r="B223" s="211" t="s">
        <v>422</v>
      </c>
      <c r="C223" s="52"/>
      <c r="D223" s="52"/>
      <c r="E223" s="52">
        <v>1</v>
      </c>
      <c r="F223" s="52">
        <v>1</v>
      </c>
      <c r="G223" s="211"/>
      <c r="H223" s="142" t="s">
        <v>1088</v>
      </c>
      <c r="I223" s="134">
        <v>8500</v>
      </c>
      <c r="J223" s="134">
        <v>8500</v>
      </c>
      <c r="K223" s="71"/>
      <c r="L223" s="71"/>
      <c r="M223" s="71"/>
      <c r="N223" s="71"/>
      <c r="O223" s="71"/>
      <c r="P223" s="71"/>
      <c r="Q223" s="71"/>
      <c r="R223" s="71"/>
      <c r="S223" s="71"/>
      <c r="T223" s="71"/>
      <c r="U223" s="71"/>
      <c r="V223" s="63">
        <f t="shared" si="104"/>
        <v>0</v>
      </c>
      <c r="W223" s="63">
        <f t="shared" si="105"/>
        <v>0</v>
      </c>
      <c r="X223" s="134">
        <v>8500</v>
      </c>
      <c r="Y223" s="63">
        <f t="shared" si="106"/>
        <v>0</v>
      </c>
      <c r="Z223" s="63">
        <v>2000</v>
      </c>
      <c r="AA223" s="63">
        <f t="shared" si="107"/>
        <v>2000</v>
      </c>
      <c r="AB223" s="63">
        <v>2000</v>
      </c>
      <c r="AC223" s="63"/>
      <c r="AD223" s="63"/>
      <c r="AE223" s="63"/>
      <c r="AG223" s="102"/>
      <c r="AH223" s="116">
        <f t="shared" si="83"/>
        <v>0</v>
      </c>
      <c r="AI223" s="368">
        <f t="shared" si="101"/>
        <v>0</v>
      </c>
      <c r="AJ223" s="368">
        <f t="shared" si="102"/>
        <v>0</v>
      </c>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64"/>
      <c r="BH223" s="64"/>
      <c r="BI223" s="64"/>
      <c r="BJ223" s="64"/>
      <c r="BK223" s="64"/>
      <c r="BL223" s="64"/>
      <c r="BM223" s="64"/>
      <c r="BN223" s="64"/>
      <c r="BO223" s="64"/>
      <c r="BP223" s="64"/>
      <c r="BQ223" s="64"/>
      <c r="BR223" s="64"/>
      <c r="BS223" s="64"/>
      <c r="BT223" s="64"/>
      <c r="BU223" s="64"/>
      <c r="BV223" s="64"/>
      <c r="BW223" s="64"/>
      <c r="BX223" s="64"/>
      <c r="BY223" s="64"/>
      <c r="BZ223" s="64"/>
      <c r="CA223" s="64"/>
      <c r="CB223" s="64"/>
      <c r="CC223" s="64"/>
      <c r="CD223" s="64"/>
      <c r="CE223" s="64"/>
      <c r="CF223" s="64"/>
      <c r="CG223" s="64"/>
      <c r="CH223" s="65"/>
    </row>
    <row r="224" spans="1:86" s="66" customFormat="1" ht="54" customHeight="1" x14ac:dyDescent="0.25">
      <c r="A224" s="55" t="s">
        <v>78</v>
      </c>
      <c r="B224" s="56" t="s">
        <v>244</v>
      </c>
      <c r="C224" s="52"/>
      <c r="D224" s="52"/>
      <c r="E224" s="52"/>
      <c r="F224" s="52"/>
      <c r="G224" s="56"/>
      <c r="H224" s="142"/>
      <c r="I224" s="101">
        <f t="shared" ref="I224:U224" si="108">I226</f>
        <v>10160</v>
      </c>
      <c r="J224" s="101">
        <f t="shared" si="108"/>
        <v>10160</v>
      </c>
      <c r="K224" s="101">
        <f t="shared" si="108"/>
        <v>0</v>
      </c>
      <c r="L224" s="101">
        <f t="shared" si="108"/>
        <v>0</v>
      </c>
      <c r="M224" s="101">
        <f t="shared" si="108"/>
        <v>0</v>
      </c>
      <c r="N224" s="101">
        <f t="shared" si="108"/>
        <v>0</v>
      </c>
      <c r="O224" s="101">
        <f t="shared" si="108"/>
        <v>0</v>
      </c>
      <c r="P224" s="101">
        <f t="shared" si="108"/>
        <v>0</v>
      </c>
      <c r="Q224" s="101">
        <f t="shared" si="108"/>
        <v>0</v>
      </c>
      <c r="R224" s="101">
        <f t="shared" si="108"/>
        <v>0</v>
      </c>
      <c r="S224" s="101">
        <f t="shared" si="108"/>
        <v>0</v>
      </c>
      <c r="T224" s="101">
        <f t="shared" si="108"/>
        <v>0</v>
      </c>
      <c r="U224" s="101">
        <f t="shared" si="108"/>
        <v>0</v>
      </c>
      <c r="V224" s="63">
        <f t="shared" si="104"/>
        <v>0</v>
      </c>
      <c r="W224" s="101">
        <f t="shared" ref="W224:AC224" si="109">W226</f>
        <v>0</v>
      </c>
      <c r="X224" s="101">
        <f t="shared" si="109"/>
        <v>10160</v>
      </c>
      <c r="Y224" s="101">
        <f t="shared" si="109"/>
        <v>0</v>
      </c>
      <c r="Z224" s="101">
        <f t="shared" si="109"/>
        <v>3000</v>
      </c>
      <c r="AA224" s="101">
        <f t="shared" si="109"/>
        <v>3000</v>
      </c>
      <c r="AB224" s="101">
        <f t="shared" si="109"/>
        <v>3000</v>
      </c>
      <c r="AC224" s="101">
        <f t="shared" si="109"/>
        <v>0</v>
      </c>
      <c r="AD224" s="63"/>
      <c r="AE224" s="63"/>
      <c r="AG224" s="102"/>
      <c r="AH224" s="116">
        <f t="shared" si="83"/>
        <v>0</v>
      </c>
      <c r="AI224" s="368">
        <f t="shared" si="101"/>
        <v>0</v>
      </c>
      <c r="AJ224" s="368">
        <f t="shared" si="102"/>
        <v>0</v>
      </c>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c r="BI224" s="64"/>
      <c r="BJ224" s="64"/>
      <c r="BK224" s="64"/>
      <c r="BL224" s="64"/>
      <c r="BM224" s="64"/>
      <c r="BN224" s="64"/>
      <c r="BO224" s="64"/>
      <c r="BP224" s="64"/>
      <c r="BQ224" s="64"/>
      <c r="BR224" s="64"/>
      <c r="BS224" s="64"/>
      <c r="BT224" s="64"/>
      <c r="BU224" s="64"/>
      <c r="BV224" s="64"/>
      <c r="BW224" s="64"/>
      <c r="BX224" s="64"/>
      <c r="BY224" s="64"/>
      <c r="BZ224" s="64"/>
      <c r="CA224" s="64"/>
      <c r="CB224" s="64"/>
      <c r="CC224" s="64"/>
      <c r="CD224" s="64"/>
      <c r="CE224" s="64"/>
      <c r="CF224" s="64"/>
      <c r="CG224" s="64"/>
      <c r="CH224" s="65"/>
    </row>
    <row r="225" spans="1:86" s="66" customFormat="1" ht="48.95" customHeight="1" x14ac:dyDescent="0.25">
      <c r="A225" s="55" t="s">
        <v>182</v>
      </c>
      <c r="B225" s="56" t="s">
        <v>189</v>
      </c>
      <c r="C225" s="52"/>
      <c r="D225" s="52"/>
      <c r="E225" s="52"/>
      <c r="F225" s="52"/>
      <c r="G225" s="56"/>
      <c r="H225" s="142"/>
      <c r="I225" s="101"/>
      <c r="J225" s="101"/>
      <c r="K225" s="101"/>
      <c r="L225" s="101"/>
      <c r="M225" s="101"/>
      <c r="N225" s="101"/>
      <c r="O225" s="101"/>
      <c r="P225" s="101"/>
      <c r="Q225" s="101"/>
      <c r="R225" s="101"/>
      <c r="S225" s="101"/>
      <c r="T225" s="101"/>
      <c r="U225" s="101"/>
      <c r="V225" s="63"/>
      <c r="W225" s="101"/>
      <c r="X225" s="101"/>
      <c r="Y225" s="101"/>
      <c r="Z225" s="101"/>
      <c r="AA225" s="101"/>
      <c r="AB225" s="101"/>
      <c r="AC225" s="101"/>
      <c r="AD225" s="63"/>
      <c r="AE225" s="63"/>
      <c r="AG225" s="102"/>
      <c r="AH225" s="116">
        <f t="shared" ref="AH225:AH288" si="110">V225-W225</f>
        <v>0</v>
      </c>
      <c r="AI225" s="368">
        <f t="shared" si="101"/>
        <v>0</v>
      </c>
      <c r="AJ225" s="368">
        <f t="shared" si="102"/>
        <v>0</v>
      </c>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c r="BI225" s="64"/>
      <c r="BJ225" s="64"/>
      <c r="BK225" s="64"/>
      <c r="BL225" s="64"/>
      <c r="BM225" s="64"/>
      <c r="BN225" s="64"/>
      <c r="BO225" s="64"/>
      <c r="BP225" s="64"/>
      <c r="BQ225" s="64"/>
      <c r="BR225" s="64"/>
      <c r="BS225" s="64"/>
      <c r="BT225" s="64"/>
      <c r="BU225" s="64"/>
      <c r="BV225" s="64"/>
      <c r="BW225" s="64"/>
      <c r="BX225" s="64"/>
      <c r="BY225" s="64"/>
      <c r="BZ225" s="64"/>
      <c r="CA225" s="64"/>
      <c r="CB225" s="64"/>
      <c r="CC225" s="64"/>
      <c r="CD225" s="64"/>
      <c r="CE225" s="64"/>
      <c r="CF225" s="64"/>
      <c r="CG225" s="64"/>
      <c r="CH225" s="65"/>
    </row>
    <row r="226" spans="1:86" s="66" customFormat="1" ht="57" customHeight="1" x14ac:dyDescent="0.25">
      <c r="A226" s="69" t="s">
        <v>194</v>
      </c>
      <c r="B226" s="76" t="s">
        <v>363</v>
      </c>
      <c r="C226" s="52"/>
      <c r="D226" s="52"/>
      <c r="E226" s="52">
        <v>1</v>
      </c>
      <c r="F226" s="52">
        <v>1</v>
      </c>
      <c r="G226" s="76"/>
      <c r="H226" s="142"/>
      <c r="I226" s="77">
        <v>10160</v>
      </c>
      <c r="J226" s="77">
        <v>10160</v>
      </c>
      <c r="K226" s="71"/>
      <c r="L226" s="71"/>
      <c r="M226" s="71"/>
      <c r="N226" s="71"/>
      <c r="O226" s="71"/>
      <c r="P226" s="71"/>
      <c r="Q226" s="71"/>
      <c r="R226" s="71"/>
      <c r="S226" s="71"/>
      <c r="T226" s="71"/>
      <c r="U226" s="71"/>
      <c r="V226" s="63">
        <f>W226</f>
        <v>0</v>
      </c>
      <c r="W226" s="63">
        <f>Y226</f>
        <v>0</v>
      </c>
      <c r="X226" s="212">
        <v>10160</v>
      </c>
      <c r="Y226" s="63">
        <f>K226+Q226</f>
        <v>0</v>
      </c>
      <c r="Z226" s="63">
        <v>3000</v>
      </c>
      <c r="AA226" s="63">
        <f>AB226+AC226</f>
        <v>3000</v>
      </c>
      <c r="AB226" s="63">
        <v>3000</v>
      </c>
      <c r="AC226" s="63"/>
      <c r="AD226" s="63"/>
      <c r="AE226" s="63"/>
      <c r="AF226" s="213" t="s">
        <v>1089</v>
      </c>
      <c r="AG226" s="102"/>
      <c r="AH226" s="116">
        <f t="shared" si="110"/>
        <v>0</v>
      </c>
      <c r="AI226" s="368">
        <f t="shared" si="101"/>
        <v>0</v>
      </c>
      <c r="AJ226" s="368">
        <f t="shared" si="102"/>
        <v>0</v>
      </c>
      <c r="AK226" s="6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64"/>
      <c r="BI226" s="64"/>
      <c r="BJ226" s="64"/>
      <c r="BK226" s="64"/>
      <c r="BL226" s="64"/>
      <c r="BM226" s="64"/>
      <c r="BN226" s="64"/>
      <c r="BO226" s="64"/>
      <c r="BP226" s="64"/>
      <c r="BQ226" s="64"/>
      <c r="BR226" s="64"/>
      <c r="BS226" s="64"/>
      <c r="BT226" s="64"/>
      <c r="BU226" s="64"/>
      <c r="BV226" s="64"/>
      <c r="BW226" s="64"/>
      <c r="BX226" s="64"/>
      <c r="BY226" s="64"/>
      <c r="BZ226" s="64"/>
      <c r="CA226" s="64"/>
      <c r="CB226" s="64"/>
      <c r="CC226" s="64"/>
      <c r="CD226" s="64"/>
      <c r="CE226" s="64"/>
      <c r="CF226" s="64"/>
      <c r="CG226" s="64"/>
      <c r="CH226" s="65"/>
    </row>
    <row r="227" spans="1:86" s="66" customFormat="1" ht="49.5" customHeight="1" x14ac:dyDescent="0.25">
      <c r="A227" s="69" t="s">
        <v>922</v>
      </c>
      <c r="B227" s="76" t="s">
        <v>1090</v>
      </c>
      <c r="C227" s="52"/>
      <c r="D227" s="52"/>
      <c r="E227" s="52"/>
      <c r="F227" s="52"/>
      <c r="G227" s="76"/>
      <c r="H227" s="52" t="s">
        <v>1092</v>
      </c>
      <c r="I227" s="212">
        <v>3000</v>
      </c>
      <c r="J227" s="212">
        <v>3000</v>
      </c>
      <c r="K227" s="71"/>
      <c r="L227" s="71"/>
      <c r="M227" s="71"/>
      <c r="N227" s="71"/>
      <c r="O227" s="71"/>
      <c r="P227" s="71"/>
      <c r="Q227" s="71"/>
      <c r="R227" s="71"/>
      <c r="S227" s="71"/>
      <c r="T227" s="71"/>
      <c r="U227" s="71"/>
      <c r="V227" s="63"/>
      <c r="W227" s="63"/>
      <c r="X227" s="212">
        <v>3000</v>
      </c>
      <c r="Y227" s="63"/>
      <c r="Z227" s="63"/>
      <c r="AA227" s="63"/>
      <c r="AB227" s="63">
        <v>2000</v>
      </c>
      <c r="AD227" s="63"/>
      <c r="AE227" s="63"/>
      <c r="AF227" s="213"/>
      <c r="AG227" s="102"/>
      <c r="AH227" s="116">
        <f t="shared" si="110"/>
        <v>0</v>
      </c>
      <c r="AI227" s="368">
        <f t="shared" si="101"/>
        <v>0</v>
      </c>
      <c r="AJ227" s="368">
        <f t="shared" si="102"/>
        <v>0</v>
      </c>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64"/>
      <c r="BI227" s="64"/>
      <c r="BJ227" s="64"/>
      <c r="BK227" s="64"/>
      <c r="BL227" s="64"/>
      <c r="BM227" s="64"/>
      <c r="BN227" s="64"/>
      <c r="BO227" s="64"/>
      <c r="BP227" s="64"/>
      <c r="BQ227" s="64"/>
      <c r="BR227" s="64"/>
      <c r="BS227" s="64"/>
      <c r="BT227" s="64"/>
      <c r="BU227" s="64"/>
      <c r="BV227" s="64"/>
      <c r="BW227" s="64"/>
      <c r="BX227" s="64"/>
      <c r="BY227" s="64"/>
      <c r="BZ227" s="64"/>
      <c r="CA227" s="64"/>
      <c r="CB227" s="64"/>
      <c r="CC227" s="64"/>
      <c r="CD227" s="64"/>
      <c r="CE227" s="64"/>
      <c r="CF227" s="64"/>
      <c r="CG227" s="64"/>
      <c r="CH227" s="65"/>
    </row>
    <row r="228" spans="1:86" s="66" customFormat="1" ht="66" customHeight="1" x14ac:dyDescent="0.25">
      <c r="A228" s="69" t="s">
        <v>922</v>
      </c>
      <c r="B228" s="76" t="s">
        <v>1091</v>
      </c>
      <c r="C228" s="52"/>
      <c r="D228" s="52"/>
      <c r="E228" s="52"/>
      <c r="F228" s="52"/>
      <c r="G228" s="76"/>
      <c r="H228" s="52" t="s">
        <v>1093</v>
      </c>
      <c r="I228" s="212">
        <v>1000</v>
      </c>
      <c r="J228" s="212">
        <v>1000</v>
      </c>
      <c r="K228" s="71"/>
      <c r="L228" s="71"/>
      <c r="M228" s="71"/>
      <c r="N228" s="71"/>
      <c r="O228" s="71"/>
      <c r="P228" s="71"/>
      <c r="Q228" s="71"/>
      <c r="R228" s="71"/>
      <c r="S228" s="71"/>
      <c r="T228" s="71"/>
      <c r="U228" s="71"/>
      <c r="V228" s="63"/>
      <c r="W228" s="63"/>
      <c r="X228" s="212">
        <v>1000</v>
      </c>
      <c r="Y228" s="63"/>
      <c r="Z228" s="63"/>
      <c r="AA228" s="63"/>
      <c r="AB228" s="63">
        <v>1000</v>
      </c>
      <c r="AD228" s="63"/>
      <c r="AE228" s="63"/>
      <c r="AF228" s="213"/>
      <c r="AG228" s="102"/>
      <c r="AH228" s="116">
        <f t="shared" si="110"/>
        <v>0</v>
      </c>
      <c r="AI228" s="368">
        <f t="shared" si="101"/>
        <v>0</v>
      </c>
      <c r="AJ228" s="368">
        <f t="shared" si="102"/>
        <v>0</v>
      </c>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c r="BI228" s="64"/>
      <c r="BJ228" s="64"/>
      <c r="BK228" s="64"/>
      <c r="BL228" s="64"/>
      <c r="BM228" s="64"/>
      <c r="BN228" s="64"/>
      <c r="BO228" s="64"/>
      <c r="BP228" s="64"/>
      <c r="BQ228" s="64"/>
      <c r="BR228" s="64"/>
      <c r="BS228" s="64"/>
      <c r="BT228" s="64"/>
      <c r="BU228" s="64"/>
      <c r="BV228" s="64"/>
      <c r="BW228" s="64"/>
      <c r="BX228" s="64"/>
      <c r="BY228" s="64"/>
      <c r="BZ228" s="64"/>
      <c r="CA228" s="64"/>
      <c r="CB228" s="64"/>
      <c r="CC228" s="64"/>
      <c r="CD228" s="64"/>
      <c r="CE228" s="64"/>
      <c r="CF228" s="64"/>
      <c r="CG228" s="64"/>
      <c r="CH228" s="65"/>
    </row>
    <row r="229" spans="1:86" s="66" customFormat="1" ht="54" customHeight="1" x14ac:dyDescent="0.25">
      <c r="A229" s="50" t="s">
        <v>423</v>
      </c>
      <c r="B229" s="51" t="s">
        <v>424</v>
      </c>
      <c r="C229" s="52"/>
      <c r="D229" s="52"/>
      <c r="E229" s="52"/>
      <c r="F229" s="52"/>
      <c r="G229" s="51"/>
      <c r="H229" s="142"/>
      <c r="I229" s="101">
        <f t="shared" ref="I229:AD229" si="111">I230+I240+I294++I310</f>
        <v>169984</v>
      </c>
      <c r="J229" s="101">
        <f t="shared" si="111"/>
        <v>159635.20000000001</v>
      </c>
      <c r="K229" s="101">
        <f t="shared" si="111"/>
        <v>0</v>
      </c>
      <c r="L229" s="101">
        <f t="shared" si="111"/>
        <v>0</v>
      </c>
      <c r="M229" s="101">
        <f t="shared" si="111"/>
        <v>0</v>
      </c>
      <c r="N229" s="101">
        <f t="shared" si="111"/>
        <v>0</v>
      </c>
      <c r="O229" s="101">
        <f t="shared" si="111"/>
        <v>0</v>
      </c>
      <c r="P229" s="101">
        <f t="shared" si="111"/>
        <v>32866</v>
      </c>
      <c r="Q229" s="101">
        <f t="shared" si="111"/>
        <v>32866</v>
      </c>
      <c r="R229" s="101">
        <f t="shared" si="111"/>
        <v>22230.764000000003</v>
      </c>
      <c r="S229" s="101">
        <f t="shared" si="111"/>
        <v>22230.764000000003</v>
      </c>
      <c r="T229" s="101">
        <f t="shared" si="111"/>
        <v>28500</v>
      </c>
      <c r="U229" s="101">
        <f t="shared" si="111"/>
        <v>28500</v>
      </c>
      <c r="V229" s="101">
        <f t="shared" si="111"/>
        <v>32866</v>
      </c>
      <c r="W229" s="101">
        <f t="shared" si="111"/>
        <v>32866</v>
      </c>
      <c r="X229" s="101">
        <f t="shared" si="111"/>
        <v>159635.5</v>
      </c>
      <c r="Y229" s="101">
        <f t="shared" si="111"/>
        <v>32866</v>
      </c>
      <c r="Z229" s="101">
        <f t="shared" si="111"/>
        <v>100225.73000000001</v>
      </c>
      <c r="AA229" s="101">
        <f t="shared" si="111"/>
        <v>86811.015000000014</v>
      </c>
      <c r="AB229" s="101">
        <f t="shared" si="111"/>
        <v>86811.015000000014</v>
      </c>
      <c r="AC229" s="101">
        <f t="shared" si="111"/>
        <v>0</v>
      </c>
      <c r="AD229" s="101">
        <f t="shared" si="111"/>
        <v>0</v>
      </c>
      <c r="AE229" s="101"/>
      <c r="AG229" s="102"/>
      <c r="AH229" s="116">
        <f t="shared" si="110"/>
        <v>0</v>
      </c>
      <c r="AI229" s="368">
        <f t="shared" si="101"/>
        <v>0</v>
      </c>
      <c r="AJ229" s="368">
        <f t="shared" si="102"/>
        <v>0</v>
      </c>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c r="BH229" s="64"/>
      <c r="BI229" s="64"/>
      <c r="BJ229" s="64"/>
      <c r="BK229" s="64"/>
      <c r="BL229" s="64"/>
      <c r="BM229" s="64"/>
      <c r="BN229" s="64"/>
      <c r="BO229" s="64"/>
      <c r="BP229" s="64"/>
      <c r="BQ229" s="64"/>
      <c r="BR229" s="64"/>
      <c r="BS229" s="64"/>
      <c r="BT229" s="64"/>
      <c r="BU229" s="64"/>
      <c r="BV229" s="64"/>
      <c r="BW229" s="64"/>
      <c r="BX229" s="64"/>
      <c r="BY229" s="64"/>
      <c r="BZ229" s="64"/>
      <c r="CA229" s="64"/>
      <c r="CB229" s="64"/>
      <c r="CC229" s="64"/>
      <c r="CD229" s="64"/>
      <c r="CE229" s="64"/>
      <c r="CF229" s="64"/>
      <c r="CG229" s="64"/>
      <c r="CH229" s="65"/>
    </row>
    <row r="230" spans="1:86" s="66" customFormat="1" ht="31.5" x14ac:dyDescent="0.25">
      <c r="A230" s="55" t="s">
        <v>25</v>
      </c>
      <c r="B230" s="56" t="s">
        <v>205</v>
      </c>
      <c r="C230" s="52"/>
      <c r="D230" s="52"/>
      <c r="E230" s="52"/>
      <c r="F230" s="52"/>
      <c r="G230" s="56"/>
      <c r="H230" s="142"/>
      <c r="I230" s="101">
        <f t="shared" ref="I230:AE230" si="112">I231+I239</f>
        <v>28153</v>
      </c>
      <c r="J230" s="101">
        <f t="shared" si="112"/>
        <v>28153</v>
      </c>
      <c r="K230" s="101">
        <f t="shared" si="112"/>
        <v>0</v>
      </c>
      <c r="L230" s="101">
        <f t="shared" si="112"/>
        <v>0</v>
      </c>
      <c r="M230" s="101">
        <f t="shared" si="112"/>
        <v>0</v>
      </c>
      <c r="N230" s="101">
        <f t="shared" si="112"/>
        <v>0</v>
      </c>
      <c r="O230" s="101">
        <f t="shared" si="112"/>
        <v>0</v>
      </c>
      <c r="P230" s="101">
        <f t="shared" si="112"/>
        <v>11366</v>
      </c>
      <c r="Q230" s="101">
        <f t="shared" si="112"/>
        <v>11366</v>
      </c>
      <c r="R230" s="101">
        <f t="shared" si="112"/>
        <v>7000</v>
      </c>
      <c r="S230" s="101">
        <f t="shared" si="112"/>
        <v>7000</v>
      </c>
      <c r="T230" s="101">
        <f t="shared" si="112"/>
        <v>7000</v>
      </c>
      <c r="U230" s="101">
        <f t="shared" si="112"/>
        <v>7000</v>
      </c>
      <c r="V230" s="101">
        <f t="shared" si="112"/>
        <v>11366</v>
      </c>
      <c r="W230" s="101">
        <f t="shared" si="112"/>
        <v>11366</v>
      </c>
      <c r="X230" s="101">
        <f t="shared" si="112"/>
        <v>28153</v>
      </c>
      <c r="Y230" s="101">
        <f t="shared" si="112"/>
        <v>11366</v>
      </c>
      <c r="Z230" s="101">
        <f t="shared" si="112"/>
        <v>5809.08</v>
      </c>
      <c r="AA230" s="101">
        <f t="shared" si="112"/>
        <v>5809.08</v>
      </c>
      <c r="AB230" s="101">
        <f t="shared" si="112"/>
        <v>5809.08</v>
      </c>
      <c r="AC230" s="101">
        <f t="shared" si="112"/>
        <v>0</v>
      </c>
      <c r="AD230" s="101">
        <f t="shared" si="112"/>
        <v>0</v>
      </c>
      <c r="AE230" s="101">
        <f t="shared" si="112"/>
        <v>0</v>
      </c>
      <c r="AG230" s="102"/>
      <c r="AH230" s="116">
        <f t="shared" si="110"/>
        <v>0</v>
      </c>
      <c r="AI230" s="368">
        <f t="shared" si="101"/>
        <v>0</v>
      </c>
      <c r="AJ230" s="368">
        <f t="shared" si="102"/>
        <v>0</v>
      </c>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c r="BI230" s="64"/>
      <c r="BJ230" s="64"/>
      <c r="BK230" s="64"/>
      <c r="BL230" s="64"/>
      <c r="BM230" s="64"/>
      <c r="BN230" s="64"/>
      <c r="BO230" s="64"/>
      <c r="BP230" s="64"/>
      <c r="BQ230" s="64"/>
      <c r="BR230" s="64"/>
      <c r="BS230" s="64"/>
      <c r="BT230" s="64"/>
      <c r="BU230" s="64"/>
      <c r="BV230" s="64"/>
      <c r="BW230" s="64"/>
      <c r="BX230" s="64"/>
      <c r="BY230" s="64"/>
      <c r="BZ230" s="64"/>
      <c r="CA230" s="64"/>
      <c r="CB230" s="64"/>
      <c r="CC230" s="64"/>
      <c r="CD230" s="64"/>
      <c r="CE230" s="64"/>
      <c r="CF230" s="64"/>
      <c r="CG230" s="64"/>
      <c r="CH230" s="65"/>
    </row>
    <row r="231" spans="1:86" s="66" customFormat="1" ht="15.75" x14ac:dyDescent="0.25">
      <c r="A231" s="55" t="s">
        <v>182</v>
      </c>
      <c r="B231" s="56" t="s">
        <v>206</v>
      </c>
      <c r="C231" s="52"/>
      <c r="D231" s="52"/>
      <c r="E231" s="52"/>
      <c r="F231" s="52"/>
      <c r="G231" s="56"/>
      <c r="H231" s="142"/>
      <c r="I231" s="101">
        <f t="shared" ref="I231:AC231" si="113">SUM(I233:I238)</f>
        <v>17764</v>
      </c>
      <c r="J231" s="101">
        <f t="shared" si="113"/>
        <v>17764</v>
      </c>
      <c r="K231" s="101">
        <f t="shared" si="113"/>
        <v>0</v>
      </c>
      <c r="L231" s="101">
        <f t="shared" si="113"/>
        <v>0</v>
      </c>
      <c r="M231" s="101">
        <f t="shared" si="113"/>
        <v>0</v>
      </c>
      <c r="N231" s="101">
        <f t="shared" si="113"/>
        <v>0</v>
      </c>
      <c r="O231" s="101">
        <f t="shared" si="113"/>
        <v>0</v>
      </c>
      <c r="P231" s="101">
        <f t="shared" si="113"/>
        <v>11366</v>
      </c>
      <c r="Q231" s="101">
        <f t="shared" si="113"/>
        <v>11366</v>
      </c>
      <c r="R231" s="101">
        <f t="shared" si="113"/>
        <v>7000</v>
      </c>
      <c r="S231" s="101">
        <f t="shared" si="113"/>
        <v>7000</v>
      </c>
      <c r="T231" s="101">
        <f t="shared" si="113"/>
        <v>7000</v>
      </c>
      <c r="U231" s="101">
        <f t="shared" si="113"/>
        <v>7000</v>
      </c>
      <c r="V231" s="101">
        <f t="shared" si="113"/>
        <v>11366</v>
      </c>
      <c r="W231" s="101">
        <f t="shared" si="113"/>
        <v>11366</v>
      </c>
      <c r="X231" s="101">
        <f t="shared" si="113"/>
        <v>17764</v>
      </c>
      <c r="Y231" s="101">
        <f>SUM(Y233:Y238)</f>
        <v>11366</v>
      </c>
      <c r="Z231" s="101">
        <f t="shared" si="113"/>
        <v>5809.08</v>
      </c>
      <c r="AA231" s="101">
        <f t="shared" si="113"/>
        <v>5809.08</v>
      </c>
      <c r="AB231" s="101">
        <f t="shared" si="113"/>
        <v>5809.08</v>
      </c>
      <c r="AC231" s="101">
        <f t="shared" si="113"/>
        <v>0</v>
      </c>
      <c r="AD231" s="63"/>
      <c r="AE231" s="63"/>
      <c r="AG231" s="102"/>
      <c r="AH231" s="116">
        <f t="shared" si="110"/>
        <v>0</v>
      </c>
      <c r="AI231" s="368">
        <f t="shared" si="101"/>
        <v>0</v>
      </c>
      <c r="AJ231" s="368">
        <f t="shared" si="102"/>
        <v>0</v>
      </c>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c r="BI231" s="64"/>
      <c r="BJ231" s="64"/>
      <c r="BK231" s="64"/>
      <c r="BL231" s="64"/>
      <c r="BM231" s="64"/>
      <c r="BN231" s="64"/>
      <c r="BO231" s="64"/>
      <c r="BP231" s="64"/>
      <c r="BQ231" s="64"/>
      <c r="BR231" s="64"/>
      <c r="BS231" s="64"/>
      <c r="BT231" s="64"/>
      <c r="BU231" s="64"/>
      <c r="BV231" s="64"/>
      <c r="BW231" s="64"/>
      <c r="BX231" s="64"/>
      <c r="BY231" s="64"/>
      <c r="BZ231" s="64"/>
      <c r="CA231" s="64"/>
      <c r="CB231" s="64"/>
      <c r="CC231" s="64"/>
      <c r="CD231" s="64"/>
      <c r="CE231" s="64"/>
      <c r="CF231" s="64"/>
      <c r="CG231" s="64"/>
      <c r="CH231" s="65"/>
    </row>
    <row r="232" spans="1:86" s="66" customFormat="1" ht="15.75" x14ac:dyDescent="0.25">
      <c r="A232" s="55" t="s">
        <v>207</v>
      </c>
      <c r="B232" s="56" t="s">
        <v>183</v>
      </c>
      <c r="C232" s="52"/>
      <c r="D232" s="52"/>
      <c r="E232" s="52"/>
      <c r="F232" s="52"/>
      <c r="G232" s="56"/>
      <c r="H232" s="142"/>
      <c r="I232" s="101"/>
      <c r="J232" s="101"/>
      <c r="K232" s="101"/>
      <c r="L232" s="101"/>
      <c r="M232" s="101"/>
      <c r="N232" s="101"/>
      <c r="O232" s="101"/>
      <c r="P232" s="101"/>
      <c r="Q232" s="101"/>
      <c r="R232" s="101"/>
      <c r="S232" s="101"/>
      <c r="T232" s="101"/>
      <c r="U232" s="101"/>
      <c r="V232" s="63">
        <f t="shared" ref="V232:V239" si="114">W232</f>
        <v>0</v>
      </c>
      <c r="W232" s="63"/>
      <c r="X232" s="101"/>
      <c r="Y232" s="63"/>
      <c r="Z232" s="63"/>
      <c r="AA232" s="63"/>
      <c r="AB232" s="63"/>
      <c r="AC232" s="63"/>
      <c r="AD232" s="63"/>
      <c r="AE232" s="63"/>
      <c r="AG232" s="102"/>
      <c r="AH232" s="116">
        <f t="shared" si="110"/>
        <v>0</v>
      </c>
      <c r="AI232" s="368">
        <f t="shared" si="101"/>
        <v>0</v>
      </c>
      <c r="AJ232" s="368">
        <f t="shared" si="102"/>
        <v>0</v>
      </c>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c r="BI232" s="64"/>
      <c r="BJ232" s="64"/>
      <c r="BK232" s="64"/>
      <c r="BL232" s="64"/>
      <c r="BM232" s="64"/>
      <c r="BN232" s="64"/>
      <c r="BO232" s="64"/>
      <c r="BP232" s="64"/>
      <c r="BQ232" s="64"/>
      <c r="BR232" s="64"/>
      <c r="BS232" s="64"/>
      <c r="BT232" s="64"/>
      <c r="BU232" s="64"/>
      <c r="BV232" s="64"/>
      <c r="BW232" s="64"/>
      <c r="BX232" s="64"/>
      <c r="BY232" s="64"/>
      <c r="BZ232" s="64"/>
      <c r="CA232" s="64"/>
      <c r="CB232" s="64"/>
      <c r="CC232" s="64"/>
      <c r="CD232" s="64"/>
      <c r="CE232" s="64"/>
      <c r="CF232" s="64"/>
      <c r="CG232" s="64"/>
      <c r="CH232" s="65"/>
    </row>
    <row r="233" spans="1:86" s="66" customFormat="1" ht="62.25" customHeight="1" x14ac:dyDescent="0.25">
      <c r="A233" s="283">
        <v>1</v>
      </c>
      <c r="B233" s="76" t="s">
        <v>425</v>
      </c>
      <c r="C233" s="52"/>
      <c r="D233" s="52">
        <v>1</v>
      </c>
      <c r="E233" s="52"/>
      <c r="F233" s="52"/>
      <c r="G233" s="76"/>
      <c r="H233" s="59" t="s">
        <v>426</v>
      </c>
      <c r="I233" s="134">
        <v>4500</v>
      </c>
      <c r="J233" s="134">
        <v>4500</v>
      </c>
      <c r="K233" s="71"/>
      <c r="L233" s="71"/>
      <c r="M233" s="71"/>
      <c r="N233" s="71"/>
      <c r="O233" s="71"/>
      <c r="P233" s="156">
        <v>4000</v>
      </c>
      <c r="Q233" s="156">
        <v>4000</v>
      </c>
      <c r="R233" s="128">
        <v>2000</v>
      </c>
      <c r="S233" s="128">
        <v>2000</v>
      </c>
      <c r="T233" s="156">
        <v>2000</v>
      </c>
      <c r="U233" s="156">
        <v>2000</v>
      </c>
      <c r="V233" s="63">
        <f t="shared" si="114"/>
        <v>4000</v>
      </c>
      <c r="W233" s="63">
        <f>Y233</f>
        <v>4000</v>
      </c>
      <c r="X233" s="134">
        <v>4500</v>
      </c>
      <c r="Y233" s="63">
        <f>K233+Q233</f>
        <v>4000</v>
      </c>
      <c r="Z233" s="63">
        <f>X233-Y233- (3%*X233)</f>
        <v>365</v>
      </c>
      <c r="AA233" s="63">
        <f>AB233</f>
        <v>365</v>
      </c>
      <c r="AB233" s="63">
        <v>365</v>
      </c>
      <c r="AC233" s="63"/>
      <c r="AD233" s="63"/>
      <c r="AE233" s="63"/>
      <c r="AG233" s="102"/>
      <c r="AH233" s="116">
        <f t="shared" si="110"/>
        <v>0</v>
      </c>
      <c r="AI233" s="368">
        <f t="shared" si="101"/>
        <v>0</v>
      </c>
      <c r="AJ233" s="368">
        <f t="shared" si="102"/>
        <v>0</v>
      </c>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c r="BI233" s="64"/>
      <c r="BJ233" s="64"/>
      <c r="BK233" s="64"/>
      <c r="BL233" s="64"/>
      <c r="BM233" s="64"/>
      <c r="BN233" s="64"/>
      <c r="BO233" s="64"/>
      <c r="BP233" s="64"/>
      <c r="BQ233" s="64"/>
      <c r="BR233" s="64"/>
      <c r="BS233" s="64"/>
      <c r="BT233" s="64"/>
      <c r="BU233" s="64"/>
      <c r="BV233" s="64"/>
      <c r="BW233" s="64"/>
      <c r="BX233" s="64"/>
      <c r="BY233" s="64"/>
      <c r="BZ233" s="64"/>
      <c r="CA233" s="64"/>
      <c r="CB233" s="64"/>
      <c r="CC233" s="64"/>
      <c r="CD233" s="64"/>
      <c r="CE233" s="64"/>
      <c r="CF233" s="64"/>
      <c r="CG233" s="64"/>
      <c r="CH233" s="65"/>
    </row>
    <row r="234" spans="1:86" s="66" customFormat="1" ht="72" customHeight="1" x14ac:dyDescent="0.25">
      <c r="A234" s="283">
        <v>2</v>
      </c>
      <c r="B234" s="76" t="s">
        <v>427</v>
      </c>
      <c r="C234" s="52"/>
      <c r="D234" s="52">
        <v>1</v>
      </c>
      <c r="E234" s="52"/>
      <c r="F234" s="52"/>
      <c r="G234" s="76"/>
      <c r="H234" s="59" t="s">
        <v>428</v>
      </c>
      <c r="I234" s="134">
        <v>6000</v>
      </c>
      <c r="J234" s="134">
        <v>6000</v>
      </c>
      <c r="K234" s="71"/>
      <c r="L234" s="71"/>
      <c r="M234" s="71"/>
      <c r="N234" s="71"/>
      <c r="O234" s="71"/>
      <c r="P234" s="156">
        <v>4000</v>
      </c>
      <c r="Q234" s="156">
        <v>4000</v>
      </c>
      <c r="R234" s="128">
        <v>3000</v>
      </c>
      <c r="S234" s="128">
        <v>3000</v>
      </c>
      <c r="T234" s="156">
        <v>3000</v>
      </c>
      <c r="U234" s="156">
        <v>3000</v>
      </c>
      <c r="V234" s="63">
        <f t="shared" si="114"/>
        <v>4000</v>
      </c>
      <c r="W234" s="63">
        <f>Y234</f>
        <v>4000</v>
      </c>
      <c r="X234" s="134">
        <v>6000</v>
      </c>
      <c r="Y234" s="63">
        <f>K234+Q234</f>
        <v>4000</v>
      </c>
      <c r="Z234" s="63">
        <f>X234-Y234-(3%*X234)</f>
        <v>1820</v>
      </c>
      <c r="AA234" s="63">
        <f>AB234</f>
        <v>1820</v>
      </c>
      <c r="AB234" s="63">
        <v>1820</v>
      </c>
      <c r="AC234" s="63"/>
      <c r="AD234" s="63"/>
      <c r="AE234" s="63"/>
      <c r="AG234" s="102"/>
      <c r="AH234" s="116">
        <f t="shared" si="110"/>
        <v>0</v>
      </c>
      <c r="AI234" s="368">
        <f t="shared" si="101"/>
        <v>0</v>
      </c>
      <c r="AJ234" s="368">
        <f t="shared" si="102"/>
        <v>0</v>
      </c>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c r="BI234" s="64"/>
      <c r="BJ234" s="64"/>
      <c r="BK234" s="64"/>
      <c r="BL234" s="64"/>
      <c r="BM234" s="64"/>
      <c r="BN234" s="64"/>
      <c r="BO234" s="64"/>
      <c r="BP234" s="64"/>
      <c r="BQ234" s="64"/>
      <c r="BR234" s="64"/>
      <c r="BS234" s="64"/>
      <c r="BT234" s="64"/>
      <c r="BU234" s="64"/>
      <c r="BV234" s="64"/>
      <c r="BW234" s="64"/>
      <c r="BX234" s="64"/>
      <c r="BY234" s="64"/>
      <c r="BZ234" s="64"/>
      <c r="CA234" s="64"/>
      <c r="CB234" s="64"/>
      <c r="CC234" s="64"/>
      <c r="CD234" s="64"/>
      <c r="CE234" s="64"/>
      <c r="CF234" s="64"/>
      <c r="CG234" s="64"/>
      <c r="CH234" s="65"/>
    </row>
    <row r="235" spans="1:86" s="66" customFormat="1" ht="60.75" customHeight="1" x14ac:dyDescent="0.25">
      <c r="A235" s="283">
        <v>3</v>
      </c>
      <c r="B235" s="76" t="s">
        <v>429</v>
      </c>
      <c r="C235" s="52"/>
      <c r="D235" s="52">
        <v>1</v>
      </c>
      <c r="E235" s="52"/>
      <c r="F235" s="52"/>
      <c r="G235" s="76"/>
      <c r="H235" s="59" t="s">
        <v>430</v>
      </c>
      <c r="I235" s="134">
        <v>4464</v>
      </c>
      <c r="J235" s="134">
        <v>4464</v>
      </c>
      <c r="K235" s="71"/>
      <c r="L235" s="71"/>
      <c r="M235" s="71"/>
      <c r="N235" s="71"/>
      <c r="O235" s="71"/>
      <c r="P235" s="156">
        <v>3366</v>
      </c>
      <c r="Q235" s="156">
        <v>3366</v>
      </c>
      <c r="R235" s="128">
        <v>2000</v>
      </c>
      <c r="S235" s="128">
        <v>2000</v>
      </c>
      <c r="T235" s="156">
        <v>2000</v>
      </c>
      <c r="U235" s="156">
        <v>2000</v>
      </c>
      <c r="V235" s="63">
        <f t="shared" si="114"/>
        <v>3366</v>
      </c>
      <c r="W235" s="63">
        <f>Y235</f>
        <v>3366</v>
      </c>
      <c r="X235" s="134">
        <v>4464</v>
      </c>
      <c r="Y235" s="63">
        <f>K235+Q235</f>
        <v>3366</v>
      </c>
      <c r="Z235" s="63">
        <f>X235-Y235-(3%*X235)</f>
        <v>964.08</v>
      </c>
      <c r="AA235" s="63">
        <f>AB235</f>
        <v>964.08</v>
      </c>
      <c r="AB235" s="63">
        <v>964.08</v>
      </c>
      <c r="AC235" s="63"/>
      <c r="AD235" s="63"/>
      <c r="AE235" s="63"/>
      <c r="AG235" s="102"/>
      <c r="AH235" s="116">
        <f t="shared" si="110"/>
        <v>0</v>
      </c>
      <c r="AI235" s="368">
        <f t="shared" si="101"/>
        <v>0</v>
      </c>
      <c r="AJ235" s="368">
        <f t="shared" si="102"/>
        <v>0</v>
      </c>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c r="BI235" s="64"/>
      <c r="BJ235" s="64"/>
      <c r="BK235" s="64"/>
      <c r="BL235" s="64"/>
      <c r="BM235" s="64"/>
      <c r="BN235" s="64"/>
      <c r="BO235" s="64"/>
      <c r="BP235" s="64"/>
      <c r="BQ235" s="64"/>
      <c r="BR235" s="64"/>
      <c r="BS235" s="64"/>
      <c r="BT235" s="64"/>
      <c r="BU235" s="64"/>
      <c r="BV235" s="64"/>
      <c r="BW235" s="64"/>
      <c r="BX235" s="64"/>
      <c r="BY235" s="64"/>
      <c r="BZ235" s="64"/>
      <c r="CA235" s="64"/>
      <c r="CB235" s="64"/>
      <c r="CC235" s="64"/>
      <c r="CD235" s="64"/>
      <c r="CE235" s="64"/>
      <c r="CF235" s="64"/>
      <c r="CG235" s="64"/>
      <c r="CH235" s="65"/>
    </row>
    <row r="236" spans="1:86" s="122" customFormat="1" ht="15.75" x14ac:dyDescent="0.25">
      <c r="A236" s="151" t="s">
        <v>207</v>
      </c>
      <c r="B236" s="56" t="s">
        <v>189</v>
      </c>
      <c r="C236" s="52"/>
      <c r="D236" s="52"/>
      <c r="E236" s="52"/>
      <c r="F236" s="52"/>
      <c r="G236" s="56"/>
      <c r="H236" s="105"/>
      <c r="I236" s="125"/>
      <c r="J236" s="125"/>
      <c r="K236" s="145"/>
      <c r="L236" s="145"/>
      <c r="M236" s="145"/>
      <c r="N236" s="145"/>
      <c r="O236" s="145"/>
      <c r="P236" s="145"/>
      <c r="Q236" s="145"/>
      <c r="R236" s="145"/>
      <c r="S236" s="145"/>
      <c r="T236" s="145"/>
      <c r="U236" s="145"/>
      <c r="V236" s="63">
        <f t="shared" si="114"/>
        <v>0</v>
      </c>
      <c r="W236" s="54"/>
      <c r="X236" s="125"/>
      <c r="Y236" s="54"/>
      <c r="Z236" s="54"/>
      <c r="AA236" s="54"/>
      <c r="AB236" s="54"/>
      <c r="AC236" s="54"/>
      <c r="AD236" s="54"/>
      <c r="AE236" s="54"/>
      <c r="AG236" s="140"/>
      <c r="AH236" s="116">
        <f t="shared" si="110"/>
        <v>0</v>
      </c>
      <c r="AI236" s="368">
        <f t="shared" si="101"/>
        <v>0</v>
      </c>
      <c r="AJ236" s="368">
        <f t="shared" si="102"/>
        <v>0</v>
      </c>
      <c r="AK236" s="120"/>
      <c r="AL236" s="120"/>
      <c r="AM236" s="120"/>
      <c r="AN236" s="120"/>
      <c r="AO236" s="120"/>
      <c r="AP236" s="120"/>
      <c r="AQ236" s="120"/>
      <c r="AR236" s="120"/>
      <c r="AS236" s="120"/>
      <c r="AT236" s="120"/>
      <c r="AU236" s="120"/>
      <c r="AV236" s="120"/>
      <c r="AW236" s="120"/>
      <c r="AX236" s="120"/>
      <c r="AY236" s="120"/>
      <c r="AZ236" s="120"/>
      <c r="BA236" s="120"/>
      <c r="BB236" s="120"/>
      <c r="BC236" s="120"/>
      <c r="BD236" s="120"/>
      <c r="BE236" s="120"/>
      <c r="BF236" s="120"/>
      <c r="BG236" s="120"/>
      <c r="BH236" s="120"/>
      <c r="BI236" s="120"/>
      <c r="BJ236" s="120"/>
      <c r="BK236" s="120"/>
      <c r="BL236" s="120"/>
      <c r="BM236" s="120"/>
      <c r="BN236" s="120"/>
      <c r="BO236" s="120"/>
      <c r="BP236" s="120"/>
      <c r="BQ236" s="120"/>
      <c r="BR236" s="120"/>
      <c r="BS236" s="120"/>
      <c r="BT236" s="120"/>
      <c r="BU236" s="120"/>
      <c r="BV236" s="120"/>
      <c r="BW236" s="120"/>
      <c r="BX236" s="120"/>
      <c r="BY236" s="120"/>
      <c r="BZ236" s="120"/>
      <c r="CA236" s="120"/>
      <c r="CB236" s="120"/>
      <c r="CC236" s="120"/>
      <c r="CD236" s="120"/>
      <c r="CE236" s="120"/>
      <c r="CF236" s="120"/>
      <c r="CG236" s="120"/>
      <c r="CH236" s="121"/>
    </row>
    <row r="237" spans="1:86" s="66" customFormat="1" ht="49.5" customHeight="1" x14ac:dyDescent="0.25">
      <c r="A237" s="283">
        <v>1</v>
      </c>
      <c r="B237" s="76" t="s">
        <v>431</v>
      </c>
      <c r="C237" s="52"/>
      <c r="E237" s="52">
        <v>1</v>
      </c>
      <c r="F237" s="52">
        <v>1</v>
      </c>
      <c r="G237" s="76"/>
      <c r="H237" s="142" t="s">
        <v>1094</v>
      </c>
      <c r="I237" s="134">
        <v>1300</v>
      </c>
      <c r="J237" s="134">
        <v>1300</v>
      </c>
      <c r="K237" s="71"/>
      <c r="L237" s="71"/>
      <c r="M237" s="71"/>
      <c r="N237" s="71"/>
      <c r="O237" s="71"/>
      <c r="P237" s="71"/>
      <c r="Q237" s="71"/>
      <c r="R237" s="71"/>
      <c r="S237" s="71"/>
      <c r="T237" s="71"/>
      <c r="U237" s="71"/>
      <c r="V237" s="63">
        <f>W237</f>
        <v>0</v>
      </c>
      <c r="W237" s="63">
        <f>Y237</f>
        <v>0</v>
      </c>
      <c r="X237" s="134">
        <v>1300</v>
      </c>
      <c r="Y237" s="63">
        <f>K237+Q237</f>
        <v>0</v>
      </c>
      <c r="Z237" s="63">
        <f>95%*X237</f>
        <v>1235</v>
      </c>
      <c r="AA237" s="63">
        <f>AB237+AC237</f>
        <v>1235</v>
      </c>
      <c r="AB237" s="63">
        <v>1235</v>
      </c>
      <c r="AC237" s="63"/>
      <c r="AD237" s="63"/>
      <c r="AE237" s="63"/>
      <c r="AG237" s="102"/>
      <c r="AH237" s="116">
        <f t="shared" si="110"/>
        <v>0</v>
      </c>
      <c r="AI237" s="368">
        <f t="shared" si="101"/>
        <v>0</v>
      </c>
      <c r="AJ237" s="368">
        <f t="shared" si="102"/>
        <v>0</v>
      </c>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c r="BI237" s="64"/>
      <c r="BJ237" s="64"/>
      <c r="BK237" s="64"/>
      <c r="BL237" s="64"/>
      <c r="BM237" s="64"/>
      <c r="BN237" s="64"/>
      <c r="BO237" s="64"/>
      <c r="BP237" s="64"/>
      <c r="BQ237" s="64"/>
      <c r="BR237" s="64"/>
      <c r="BS237" s="64"/>
      <c r="BT237" s="64"/>
      <c r="BU237" s="64"/>
      <c r="BV237" s="64"/>
      <c r="BW237" s="64"/>
      <c r="BX237" s="64"/>
      <c r="BY237" s="64"/>
      <c r="BZ237" s="64"/>
      <c r="CA237" s="64"/>
      <c r="CB237" s="64"/>
      <c r="CC237" s="64"/>
      <c r="CD237" s="64"/>
      <c r="CE237" s="64"/>
      <c r="CF237" s="64"/>
      <c r="CG237" s="64"/>
      <c r="CH237" s="65"/>
    </row>
    <row r="238" spans="1:86" s="66" customFormat="1" ht="58.5" customHeight="1" x14ac:dyDescent="0.25">
      <c r="A238" s="283">
        <v>2</v>
      </c>
      <c r="B238" s="76" t="s">
        <v>432</v>
      </c>
      <c r="C238" s="52"/>
      <c r="D238" s="52"/>
      <c r="E238" s="52">
        <v>1</v>
      </c>
      <c r="F238" s="52">
        <v>1</v>
      </c>
      <c r="G238" s="76"/>
      <c r="H238" s="142" t="s">
        <v>1095</v>
      </c>
      <c r="I238" s="134">
        <v>1500</v>
      </c>
      <c r="J238" s="134">
        <v>1500</v>
      </c>
      <c r="K238" s="71"/>
      <c r="L238" s="71"/>
      <c r="M238" s="71"/>
      <c r="N238" s="71"/>
      <c r="O238" s="71"/>
      <c r="P238" s="71"/>
      <c r="Q238" s="71"/>
      <c r="R238" s="71"/>
      <c r="S238" s="71"/>
      <c r="T238" s="71"/>
      <c r="U238" s="71"/>
      <c r="V238" s="63">
        <f t="shared" si="114"/>
        <v>0</v>
      </c>
      <c r="W238" s="63">
        <f>Y238</f>
        <v>0</v>
      </c>
      <c r="X238" s="134">
        <v>1500</v>
      </c>
      <c r="Y238" s="63">
        <f>K238+Q238</f>
        <v>0</v>
      </c>
      <c r="Z238" s="63">
        <f>95%*X238</f>
        <v>1425</v>
      </c>
      <c r="AA238" s="63">
        <f>AB238+AC238</f>
        <v>1425</v>
      </c>
      <c r="AB238" s="63">
        <v>1425</v>
      </c>
      <c r="AC238" s="63"/>
      <c r="AD238" s="63"/>
      <c r="AE238" s="63"/>
      <c r="AG238" s="102"/>
      <c r="AH238" s="116">
        <f t="shared" si="110"/>
        <v>0</v>
      </c>
      <c r="AI238" s="368">
        <f t="shared" si="101"/>
        <v>0</v>
      </c>
      <c r="AJ238" s="368">
        <f t="shared" si="102"/>
        <v>0</v>
      </c>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c r="BI238" s="64"/>
      <c r="BJ238" s="64"/>
      <c r="BK238" s="64"/>
      <c r="BL238" s="64"/>
      <c r="BM238" s="64"/>
      <c r="BN238" s="64"/>
      <c r="BO238" s="64"/>
      <c r="BP238" s="64"/>
      <c r="BQ238" s="64"/>
      <c r="BR238" s="64"/>
      <c r="BS238" s="64"/>
      <c r="BT238" s="64"/>
      <c r="BU238" s="64"/>
      <c r="BV238" s="64"/>
      <c r="BW238" s="64"/>
      <c r="BX238" s="64"/>
      <c r="BY238" s="64"/>
      <c r="BZ238" s="64"/>
      <c r="CA238" s="64"/>
      <c r="CB238" s="64"/>
      <c r="CC238" s="64"/>
      <c r="CD238" s="64"/>
      <c r="CE238" s="64"/>
      <c r="CF238" s="64"/>
      <c r="CG238" s="64"/>
      <c r="CH238" s="65"/>
    </row>
    <row r="239" spans="1:86" s="66" customFormat="1" ht="15.75" x14ac:dyDescent="0.25">
      <c r="A239" s="108" t="s">
        <v>210</v>
      </c>
      <c r="B239" s="109" t="s">
        <v>211</v>
      </c>
      <c r="C239" s="52"/>
      <c r="D239" s="52"/>
      <c r="E239" s="52"/>
      <c r="F239" s="52"/>
      <c r="G239" s="109"/>
      <c r="H239" s="105"/>
      <c r="I239" s="101">
        <v>10389</v>
      </c>
      <c r="J239" s="101">
        <v>10389</v>
      </c>
      <c r="K239" s="145"/>
      <c r="L239" s="145"/>
      <c r="M239" s="145"/>
      <c r="N239" s="145"/>
      <c r="O239" s="145"/>
      <c r="P239" s="145"/>
      <c r="Q239" s="145"/>
      <c r="R239" s="145"/>
      <c r="S239" s="145"/>
      <c r="T239" s="145"/>
      <c r="U239" s="145"/>
      <c r="V239" s="63">
        <f t="shared" si="114"/>
        <v>0</v>
      </c>
      <c r="W239" s="63">
        <f>Y239</f>
        <v>0</v>
      </c>
      <c r="X239" s="60">
        <v>10389</v>
      </c>
      <c r="Y239" s="63">
        <f>K239+Q239</f>
        <v>0</v>
      </c>
      <c r="Z239" s="63"/>
      <c r="AA239" s="63"/>
      <c r="AB239" s="63"/>
      <c r="AC239" s="63"/>
      <c r="AD239" s="63"/>
      <c r="AE239" s="63"/>
      <c r="AG239" s="102"/>
      <c r="AH239" s="116">
        <f t="shared" si="110"/>
        <v>0</v>
      </c>
      <c r="AI239" s="368">
        <f t="shared" si="101"/>
        <v>0</v>
      </c>
      <c r="AJ239" s="368">
        <f t="shared" si="102"/>
        <v>0</v>
      </c>
      <c r="AK239" s="64"/>
      <c r="AL239" s="64"/>
      <c r="AM239" s="64"/>
      <c r="AN239" s="64"/>
      <c r="AO239" s="64"/>
      <c r="AP239" s="64"/>
      <c r="AQ239" s="64"/>
      <c r="AR239" s="64"/>
      <c r="AS239" s="64"/>
      <c r="AT239" s="64"/>
      <c r="AU239" s="64"/>
      <c r="AV239" s="64"/>
      <c r="AW239" s="64"/>
      <c r="AX239" s="64"/>
      <c r="AY239" s="64"/>
      <c r="AZ239" s="64"/>
      <c r="BA239" s="64"/>
      <c r="BB239" s="64"/>
      <c r="BC239" s="64"/>
      <c r="BD239" s="64"/>
      <c r="BE239" s="64"/>
      <c r="BF239" s="64"/>
      <c r="BG239" s="64"/>
      <c r="BH239" s="64"/>
      <c r="BI239" s="64"/>
      <c r="BJ239" s="64"/>
      <c r="BK239" s="64"/>
      <c r="BL239" s="64"/>
      <c r="BM239" s="64"/>
      <c r="BN239" s="64"/>
      <c r="BO239" s="64"/>
      <c r="BP239" s="64"/>
      <c r="BQ239" s="64"/>
      <c r="BR239" s="64"/>
      <c r="BS239" s="64"/>
      <c r="BT239" s="64"/>
      <c r="BU239" s="64"/>
      <c r="BV239" s="64"/>
      <c r="BW239" s="64"/>
      <c r="BX239" s="64"/>
      <c r="BY239" s="64"/>
      <c r="BZ239" s="64"/>
      <c r="CA239" s="64"/>
      <c r="CB239" s="64"/>
      <c r="CC239" s="64"/>
      <c r="CD239" s="64"/>
      <c r="CE239" s="64"/>
      <c r="CF239" s="64"/>
      <c r="CG239" s="64"/>
      <c r="CH239" s="65"/>
    </row>
    <row r="240" spans="1:86" s="66" customFormat="1" ht="63" x14ac:dyDescent="0.25">
      <c r="A240" s="55" t="s">
        <v>68</v>
      </c>
      <c r="B240" s="56" t="s">
        <v>212</v>
      </c>
      <c r="C240" s="52"/>
      <c r="D240" s="52"/>
      <c r="E240" s="52"/>
      <c r="F240" s="52"/>
      <c r="G240" s="56"/>
      <c r="H240" s="142"/>
      <c r="I240" s="101">
        <f t="shared" ref="I240:AC240" si="115">I241+I288</f>
        <v>108400</v>
      </c>
      <c r="J240" s="101">
        <f t="shared" si="115"/>
        <v>98051.199999999997</v>
      </c>
      <c r="K240" s="101">
        <f t="shared" si="115"/>
        <v>0</v>
      </c>
      <c r="L240" s="101">
        <f t="shared" si="115"/>
        <v>0</v>
      </c>
      <c r="M240" s="101">
        <f t="shared" si="115"/>
        <v>0</v>
      </c>
      <c r="N240" s="101">
        <f t="shared" si="115"/>
        <v>0</v>
      </c>
      <c r="O240" s="101">
        <f t="shared" si="115"/>
        <v>0</v>
      </c>
      <c r="P240" s="101">
        <f t="shared" si="115"/>
        <v>16500</v>
      </c>
      <c r="Q240" s="101">
        <f t="shared" si="115"/>
        <v>16500</v>
      </c>
      <c r="R240" s="101">
        <f t="shared" si="115"/>
        <v>11525.600000000002</v>
      </c>
      <c r="S240" s="101">
        <f t="shared" si="115"/>
        <v>11525.600000000002</v>
      </c>
      <c r="T240" s="101">
        <f t="shared" si="115"/>
        <v>16500</v>
      </c>
      <c r="U240" s="101">
        <f t="shared" si="115"/>
        <v>16500</v>
      </c>
      <c r="V240" s="101">
        <f t="shared" si="115"/>
        <v>16500</v>
      </c>
      <c r="W240" s="101">
        <f t="shared" si="115"/>
        <v>16500</v>
      </c>
      <c r="X240" s="101">
        <f t="shared" si="115"/>
        <v>98051.5</v>
      </c>
      <c r="Y240" s="101">
        <f t="shared" si="115"/>
        <v>16500</v>
      </c>
      <c r="Z240" s="101">
        <f t="shared" si="115"/>
        <v>73920</v>
      </c>
      <c r="AA240" s="101">
        <f t="shared" si="115"/>
        <v>62005.285000000003</v>
      </c>
      <c r="AB240" s="101">
        <f t="shared" si="115"/>
        <v>62005.285000000003</v>
      </c>
      <c r="AC240" s="101">
        <f t="shared" si="115"/>
        <v>0</v>
      </c>
      <c r="AD240" s="63"/>
      <c r="AE240" s="63"/>
      <c r="AG240" s="102"/>
      <c r="AH240" s="116">
        <f t="shared" si="110"/>
        <v>0</v>
      </c>
      <c r="AI240" s="368">
        <f t="shared" si="101"/>
        <v>0</v>
      </c>
      <c r="AJ240" s="368">
        <f t="shared" si="102"/>
        <v>0</v>
      </c>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c r="BI240" s="64"/>
      <c r="BJ240" s="64"/>
      <c r="BK240" s="64"/>
      <c r="BL240" s="64"/>
      <c r="BM240" s="64"/>
      <c r="BN240" s="64"/>
      <c r="BO240" s="64"/>
      <c r="BP240" s="64"/>
      <c r="BQ240" s="64"/>
      <c r="BR240" s="64"/>
      <c r="BS240" s="64"/>
      <c r="BT240" s="64"/>
      <c r="BU240" s="64"/>
      <c r="BV240" s="64"/>
      <c r="BW240" s="64"/>
      <c r="BX240" s="64"/>
      <c r="BY240" s="64"/>
      <c r="BZ240" s="64"/>
      <c r="CA240" s="64"/>
      <c r="CB240" s="64"/>
      <c r="CC240" s="64"/>
      <c r="CD240" s="64"/>
      <c r="CE240" s="64"/>
      <c r="CF240" s="64"/>
      <c r="CG240" s="64"/>
      <c r="CH240" s="65"/>
    </row>
    <row r="241" spans="1:86" s="66" customFormat="1" ht="35.450000000000003" customHeight="1" x14ac:dyDescent="0.25">
      <c r="A241" s="55" t="s">
        <v>213</v>
      </c>
      <c r="B241" s="56" t="s">
        <v>214</v>
      </c>
      <c r="C241" s="52"/>
      <c r="D241" s="52"/>
      <c r="E241" s="52"/>
      <c r="F241" s="52"/>
      <c r="G241" s="56"/>
      <c r="H241" s="142"/>
      <c r="I241" s="101">
        <f t="shared" ref="I241:AE241" si="116">SUM(I242:I287)</f>
        <v>69400</v>
      </c>
      <c r="J241" s="101">
        <f t="shared" si="116"/>
        <v>69400</v>
      </c>
      <c r="K241" s="101">
        <f t="shared" si="116"/>
        <v>0</v>
      </c>
      <c r="L241" s="101">
        <f t="shared" si="116"/>
        <v>0</v>
      </c>
      <c r="M241" s="101">
        <f t="shared" si="116"/>
        <v>0</v>
      </c>
      <c r="N241" s="101">
        <f t="shared" si="116"/>
        <v>0</v>
      </c>
      <c r="O241" s="101">
        <f t="shared" si="116"/>
        <v>0</v>
      </c>
      <c r="P241" s="101">
        <f t="shared" si="116"/>
        <v>2500</v>
      </c>
      <c r="Q241" s="101">
        <f t="shared" si="116"/>
        <v>2500</v>
      </c>
      <c r="R241" s="101">
        <f t="shared" si="116"/>
        <v>417.84199999999998</v>
      </c>
      <c r="S241" s="101">
        <f t="shared" si="116"/>
        <v>417.84199999999998</v>
      </c>
      <c r="T241" s="101">
        <f t="shared" si="116"/>
        <v>2500</v>
      </c>
      <c r="U241" s="101">
        <f t="shared" si="116"/>
        <v>2500</v>
      </c>
      <c r="V241" s="101">
        <f t="shared" si="116"/>
        <v>2500</v>
      </c>
      <c r="W241" s="101">
        <f t="shared" si="116"/>
        <v>2500</v>
      </c>
      <c r="X241" s="101">
        <f t="shared" si="116"/>
        <v>69400.3</v>
      </c>
      <c r="Y241" s="101">
        <f t="shared" si="116"/>
        <v>2500</v>
      </c>
      <c r="Z241" s="101">
        <f t="shared" si="116"/>
        <v>60140</v>
      </c>
      <c r="AA241" s="101">
        <f t="shared" si="116"/>
        <v>48225.285000000003</v>
      </c>
      <c r="AB241" s="101">
        <f t="shared" si="116"/>
        <v>48225.285000000003</v>
      </c>
      <c r="AC241" s="101">
        <f t="shared" si="116"/>
        <v>0</v>
      </c>
      <c r="AD241" s="101">
        <f t="shared" si="116"/>
        <v>0</v>
      </c>
      <c r="AE241" s="101">
        <f t="shared" si="116"/>
        <v>0</v>
      </c>
      <c r="AG241" s="102"/>
      <c r="AH241" s="116">
        <f t="shared" si="110"/>
        <v>0</v>
      </c>
      <c r="AI241" s="368">
        <f t="shared" si="101"/>
        <v>0</v>
      </c>
      <c r="AJ241" s="368">
        <f t="shared" si="102"/>
        <v>0</v>
      </c>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64"/>
      <c r="BI241" s="64"/>
      <c r="BJ241" s="64"/>
      <c r="BK241" s="64"/>
      <c r="BL241" s="64"/>
      <c r="BM241" s="64"/>
      <c r="BN241" s="64"/>
      <c r="BO241" s="64"/>
      <c r="BP241" s="64"/>
      <c r="BQ241" s="64"/>
      <c r="BR241" s="64"/>
      <c r="BS241" s="64"/>
      <c r="BT241" s="64"/>
      <c r="BU241" s="64"/>
      <c r="BV241" s="64"/>
      <c r="BW241" s="64"/>
      <c r="BX241" s="64"/>
      <c r="BY241" s="64"/>
      <c r="BZ241" s="64"/>
      <c r="CA241" s="64"/>
      <c r="CB241" s="64"/>
      <c r="CC241" s="64"/>
      <c r="CD241" s="64"/>
      <c r="CE241" s="64"/>
      <c r="CF241" s="64"/>
      <c r="CG241" s="64"/>
      <c r="CH241" s="65"/>
    </row>
    <row r="242" spans="1:86" s="66" customFormat="1" ht="43.5" customHeight="1" x14ac:dyDescent="0.25">
      <c r="A242" s="55" t="s">
        <v>182</v>
      </c>
      <c r="B242" s="56" t="s">
        <v>183</v>
      </c>
      <c r="C242" s="52"/>
      <c r="D242" s="52"/>
      <c r="E242" s="52"/>
      <c r="F242" s="52"/>
      <c r="G242" s="56"/>
      <c r="H242" s="142"/>
      <c r="I242" s="101"/>
      <c r="J242" s="101"/>
      <c r="K242" s="101"/>
      <c r="L242" s="101"/>
      <c r="M242" s="101"/>
      <c r="N242" s="101"/>
      <c r="O242" s="101"/>
      <c r="P242" s="101"/>
      <c r="Q242" s="101"/>
      <c r="R242" s="101"/>
      <c r="S242" s="101"/>
      <c r="T242" s="101"/>
      <c r="U242" s="101"/>
      <c r="V242" s="63">
        <f t="shared" ref="V242:V287" si="117">W242</f>
        <v>0</v>
      </c>
      <c r="W242" s="101"/>
      <c r="X242" s="101"/>
      <c r="Y242" s="101"/>
      <c r="Z242" s="101"/>
      <c r="AA242" s="101"/>
      <c r="AB242" s="101"/>
      <c r="AC242" s="101"/>
      <c r="AD242" s="101">
        <f>AD243</f>
        <v>0</v>
      </c>
      <c r="AE242" s="63"/>
      <c r="AG242" s="102"/>
      <c r="AH242" s="116">
        <f t="shared" si="110"/>
        <v>0</v>
      </c>
      <c r="AI242" s="368">
        <f t="shared" si="101"/>
        <v>0</v>
      </c>
      <c r="AJ242" s="368">
        <f t="shared" si="102"/>
        <v>0</v>
      </c>
      <c r="AK242" s="64"/>
      <c r="AL242" s="64"/>
      <c r="AM242" s="64"/>
      <c r="AN242" s="64"/>
      <c r="AO242" s="64"/>
      <c r="AP242" s="64"/>
      <c r="AQ242" s="64"/>
      <c r="AR242" s="64"/>
      <c r="AS242" s="64"/>
      <c r="AT242" s="64"/>
      <c r="AU242" s="64"/>
      <c r="AV242" s="64"/>
      <c r="AW242" s="64"/>
      <c r="AX242" s="64"/>
      <c r="AY242" s="64"/>
      <c r="AZ242" s="64"/>
      <c r="BA242" s="64"/>
      <c r="BB242" s="64"/>
      <c r="BC242" s="64"/>
      <c r="BD242" s="64"/>
      <c r="BE242" s="64"/>
      <c r="BF242" s="64"/>
      <c r="BG242" s="64"/>
      <c r="BH242" s="64"/>
      <c r="BI242" s="64"/>
      <c r="BJ242" s="64"/>
      <c r="BK242" s="64"/>
      <c r="BL242" s="64"/>
      <c r="BM242" s="64"/>
      <c r="BN242" s="64"/>
      <c r="BO242" s="64"/>
      <c r="BP242" s="64"/>
      <c r="BQ242" s="64"/>
      <c r="BR242" s="64"/>
      <c r="BS242" s="64"/>
      <c r="BT242" s="64"/>
      <c r="BU242" s="64"/>
      <c r="BV242" s="64"/>
      <c r="BW242" s="64"/>
      <c r="BX242" s="64"/>
      <c r="BY242" s="64"/>
      <c r="BZ242" s="64"/>
      <c r="CA242" s="64"/>
      <c r="CB242" s="64"/>
      <c r="CC242" s="64"/>
      <c r="CD242" s="64"/>
      <c r="CE242" s="64"/>
      <c r="CF242" s="64"/>
      <c r="CG242" s="64"/>
      <c r="CH242" s="65"/>
    </row>
    <row r="243" spans="1:86" s="66" customFormat="1" ht="75.75" customHeight="1" x14ac:dyDescent="0.25">
      <c r="A243" s="135">
        <v>1</v>
      </c>
      <c r="B243" s="157" t="s">
        <v>433</v>
      </c>
      <c r="C243" s="52"/>
      <c r="D243" s="52">
        <v>1</v>
      </c>
      <c r="E243" s="52"/>
      <c r="F243" s="52"/>
      <c r="G243" s="157"/>
      <c r="H243" s="59" t="s">
        <v>434</v>
      </c>
      <c r="I243" s="60">
        <v>5000</v>
      </c>
      <c r="J243" s="60">
        <v>5000</v>
      </c>
      <c r="K243" s="71"/>
      <c r="L243" s="71"/>
      <c r="M243" s="71"/>
      <c r="N243" s="71"/>
      <c r="O243" s="71"/>
      <c r="P243" s="75">
        <v>2500</v>
      </c>
      <c r="Q243" s="75">
        <v>2500</v>
      </c>
      <c r="R243" s="128">
        <v>417.84199999999998</v>
      </c>
      <c r="S243" s="128">
        <v>417.84199999999998</v>
      </c>
      <c r="T243" s="75">
        <v>2500</v>
      </c>
      <c r="U243" s="75">
        <v>2500</v>
      </c>
      <c r="V243" s="63">
        <f t="shared" si="117"/>
        <v>2500</v>
      </c>
      <c r="W243" s="63">
        <f>Y243</f>
        <v>2500</v>
      </c>
      <c r="X243" s="60">
        <v>5000</v>
      </c>
      <c r="Y243" s="63">
        <f>K243+Q243</f>
        <v>2500</v>
      </c>
      <c r="Z243" s="63">
        <v>2350</v>
      </c>
      <c r="AA243" s="63">
        <f>AB243</f>
        <v>2350</v>
      </c>
      <c r="AB243" s="63">
        <v>2350</v>
      </c>
      <c r="AC243" s="63"/>
      <c r="AD243" s="63"/>
      <c r="AE243" s="63"/>
      <c r="AF243" s="158"/>
      <c r="AG243" s="102"/>
      <c r="AH243" s="116">
        <f t="shared" si="110"/>
        <v>0</v>
      </c>
      <c r="AI243" s="368">
        <f t="shared" si="101"/>
        <v>0</v>
      </c>
      <c r="AJ243" s="368">
        <f t="shared" si="102"/>
        <v>0</v>
      </c>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c r="BI243" s="64"/>
      <c r="BJ243" s="64"/>
      <c r="BK243" s="64"/>
      <c r="BL243" s="64"/>
      <c r="BM243" s="64"/>
      <c r="BN243" s="64"/>
      <c r="BO243" s="64"/>
      <c r="BP243" s="64"/>
      <c r="BQ243" s="64"/>
      <c r="BR243" s="64"/>
      <c r="BS243" s="64"/>
      <c r="BT243" s="64"/>
      <c r="BU243" s="64"/>
      <c r="BV243" s="64"/>
      <c r="BW243" s="64"/>
      <c r="BX243" s="64"/>
      <c r="BY243" s="64"/>
      <c r="BZ243" s="64"/>
      <c r="CA243" s="64"/>
      <c r="CB243" s="64"/>
      <c r="CC243" s="64"/>
      <c r="CD243" s="64"/>
      <c r="CE243" s="64"/>
      <c r="CF243" s="64"/>
      <c r="CG243" s="64"/>
      <c r="CH243" s="65"/>
    </row>
    <row r="244" spans="1:86" s="122" customFormat="1" ht="41.1" customHeight="1" x14ac:dyDescent="0.25">
      <c r="A244" s="143" t="s">
        <v>210</v>
      </c>
      <c r="B244" s="114" t="s">
        <v>189</v>
      </c>
      <c r="C244" s="52"/>
      <c r="D244" s="52"/>
      <c r="E244" s="52"/>
      <c r="F244" s="52"/>
      <c r="G244" s="114"/>
      <c r="H244" s="159"/>
      <c r="I244" s="101"/>
      <c r="J244" s="101"/>
      <c r="K244" s="101"/>
      <c r="L244" s="101"/>
      <c r="M244" s="101"/>
      <c r="N244" s="101"/>
      <c r="O244" s="101"/>
      <c r="P244" s="101"/>
      <c r="Q244" s="101"/>
      <c r="R244" s="101"/>
      <c r="S244" s="101"/>
      <c r="T244" s="101"/>
      <c r="U244" s="101"/>
      <c r="V244" s="63">
        <f t="shared" si="117"/>
        <v>0</v>
      </c>
      <c r="W244" s="101"/>
      <c r="X244" s="101"/>
      <c r="Y244" s="101"/>
      <c r="Z244" s="101"/>
      <c r="AA244" s="101"/>
      <c r="AB244" s="101"/>
      <c r="AC244" s="101"/>
      <c r="AD244" s="101">
        <f>SUM(AD245:AD287)</f>
        <v>0</v>
      </c>
      <c r="AE244" s="54"/>
      <c r="AF244" s="160"/>
      <c r="AG244" s="140"/>
      <c r="AH244" s="116">
        <f t="shared" si="110"/>
        <v>0</v>
      </c>
      <c r="AI244" s="368">
        <f t="shared" si="101"/>
        <v>0</v>
      </c>
      <c r="AJ244" s="368">
        <f t="shared" si="102"/>
        <v>0</v>
      </c>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120"/>
      <c r="BU244" s="120"/>
      <c r="BV244" s="120"/>
      <c r="BW244" s="120"/>
      <c r="BX244" s="120"/>
      <c r="BY244" s="120"/>
      <c r="BZ244" s="120"/>
      <c r="CA244" s="120"/>
      <c r="CB244" s="120"/>
      <c r="CC244" s="120"/>
      <c r="CD244" s="120"/>
      <c r="CE244" s="120"/>
      <c r="CF244" s="120"/>
      <c r="CG244" s="120"/>
      <c r="CH244" s="121"/>
    </row>
    <row r="245" spans="1:86" s="66" customFormat="1" ht="54.75" customHeight="1" x14ac:dyDescent="0.25">
      <c r="A245" s="135">
        <v>1</v>
      </c>
      <c r="B245" s="58" t="s">
        <v>435</v>
      </c>
      <c r="C245" s="52"/>
      <c r="D245" s="52"/>
      <c r="E245" s="52">
        <v>1</v>
      </c>
      <c r="F245" s="52">
        <v>1</v>
      </c>
      <c r="G245" s="58"/>
      <c r="H245" s="142" t="s">
        <v>1096</v>
      </c>
      <c r="I245" s="60">
        <v>1500</v>
      </c>
      <c r="J245" s="60">
        <v>1500</v>
      </c>
      <c r="K245" s="71"/>
      <c r="L245" s="71"/>
      <c r="M245" s="71"/>
      <c r="N245" s="71"/>
      <c r="O245" s="71"/>
      <c r="P245" s="71"/>
      <c r="Q245" s="71"/>
      <c r="R245" s="71"/>
      <c r="S245" s="71"/>
      <c r="T245" s="71"/>
      <c r="U245" s="71"/>
      <c r="V245" s="63">
        <f t="shared" si="117"/>
        <v>0</v>
      </c>
      <c r="W245" s="63">
        <f t="shared" ref="W245:W287" si="118">Y245</f>
        <v>0</v>
      </c>
      <c r="X245" s="60">
        <v>1500</v>
      </c>
      <c r="Y245" s="63">
        <f t="shared" ref="Y245:Y287" si="119">K245+Q245</f>
        <v>0</v>
      </c>
      <c r="Z245" s="63">
        <f>95%*X245</f>
        <v>1425</v>
      </c>
      <c r="AA245" s="63">
        <f>AB245+AC245</f>
        <v>1425</v>
      </c>
      <c r="AB245" s="63">
        <v>1425</v>
      </c>
      <c r="AC245" s="63"/>
      <c r="AD245" s="63"/>
      <c r="AE245" s="63"/>
      <c r="AG245" s="102"/>
      <c r="AH245" s="116">
        <f t="shared" si="110"/>
        <v>0</v>
      </c>
      <c r="AI245" s="368">
        <f t="shared" si="101"/>
        <v>0</v>
      </c>
      <c r="AJ245" s="368">
        <f t="shared" si="102"/>
        <v>0</v>
      </c>
      <c r="AK245" s="64"/>
      <c r="AL245" s="64"/>
      <c r="AM245" s="64"/>
      <c r="AN245" s="64"/>
      <c r="AO245" s="64"/>
      <c r="AP245" s="64"/>
      <c r="AQ245" s="64"/>
      <c r="AR245" s="64"/>
      <c r="AS245" s="64"/>
      <c r="AT245" s="64"/>
      <c r="AU245" s="64"/>
      <c r="AV245" s="64"/>
      <c r="AW245" s="64"/>
      <c r="AX245" s="64"/>
      <c r="AY245" s="64"/>
      <c r="AZ245" s="64"/>
      <c r="BA245" s="64"/>
      <c r="BB245" s="64"/>
      <c r="BC245" s="64"/>
      <c r="BD245" s="64"/>
      <c r="BE245" s="64"/>
      <c r="BF245" s="64"/>
      <c r="BG245" s="64"/>
      <c r="BH245" s="64"/>
      <c r="BI245" s="64"/>
      <c r="BJ245" s="64"/>
      <c r="BK245" s="64"/>
      <c r="BL245" s="64"/>
      <c r="BM245" s="64"/>
      <c r="BN245" s="64"/>
      <c r="BO245" s="64"/>
      <c r="BP245" s="64"/>
      <c r="BQ245" s="64"/>
      <c r="BR245" s="64"/>
      <c r="BS245" s="64"/>
      <c r="BT245" s="64"/>
      <c r="BU245" s="64"/>
      <c r="BV245" s="64"/>
      <c r="BW245" s="64"/>
      <c r="BX245" s="64"/>
      <c r="BY245" s="64"/>
      <c r="BZ245" s="64"/>
      <c r="CA245" s="64"/>
      <c r="CB245" s="64"/>
      <c r="CC245" s="64"/>
      <c r="CD245" s="64"/>
      <c r="CE245" s="64"/>
      <c r="CF245" s="64"/>
      <c r="CG245" s="64"/>
      <c r="CH245" s="65"/>
    </row>
    <row r="246" spans="1:86" s="66" customFormat="1" ht="54.75" customHeight="1" x14ac:dyDescent="0.25">
      <c r="A246" s="135">
        <v>2</v>
      </c>
      <c r="B246" s="58" t="s">
        <v>436</v>
      </c>
      <c r="C246" s="52"/>
      <c r="D246" s="52"/>
      <c r="E246" s="52">
        <v>1</v>
      </c>
      <c r="F246" s="52">
        <v>1</v>
      </c>
      <c r="G246" s="58"/>
      <c r="H246" s="142" t="s">
        <v>1097</v>
      </c>
      <c r="I246" s="60">
        <v>2000</v>
      </c>
      <c r="J246" s="60">
        <v>2000</v>
      </c>
      <c r="K246" s="71"/>
      <c r="L246" s="71"/>
      <c r="M246" s="71"/>
      <c r="N246" s="71"/>
      <c r="O246" s="71"/>
      <c r="P246" s="71"/>
      <c r="Q246" s="71"/>
      <c r="R246" s="71"/>
      <c r="S246" s="71"/>
      <c r="T246" s="71"/>
      <c r="U246" s="71"/>
      <c r="V246" s="63">
        <f t="shared" si="117"/>
        <v>0</v>
      </c>
      <c r="W246" s="63">
        <f t="shared" si="118"/>
        <v>0</v>
      </c>
      <c r="X246" s="60">
        <v>2000</v>
      </c>
      <c r="Y246" s="63">
        <f t="shared" si="119"/>
        <v>0</v>
      </c>
      <c r="Z246" s="63">
        <v>1950</v>
      </c>
      <c r="AA246" s="63">
        <f t="shared" ref="AA246:AA287" si="120">AB246+AC246</f>
        <v>1000</v>
      </c>
      <c r="AB246" s="63">
        <v>1000</v>
      </c>
      <c r="AC246" s="63"/>
      <c r="AD246" s="63"/>
      <c r="AE246" s="63"/>
      <c r="AG246" s="102"/>
      <c r="AH246" s="116">
        <f t="shared" si="110"/>
        <v>0</v>
      </c>
      <c r="AI246" s="368">
        <f t="shared" si="101"/>
        <v>0</v>
      </c>
      <c r="AJ246" s="368">
        <f t="shared" si="102"/>
        <v>0</v>
      </c>
      <c r="AK246" s="64"/>
      <c r="AL246" s="64"/>
      <c r="AM246" s="64"/>
      <c r="AN246" s="64"/>
      <c r="AO246" s="64"/>
      <c r="AP246" s="64"/>
      <c r="AQ246" s="64"/>
      <c r="AR246" s="64"/>
      <c r="AS246" s="64"/>
      <c r="AT246" s="64"/>
      <c r="AU246" s="64"/>
      <c r="AV246" s="64"/>
      <c r="AW246" s="64"/>
      <c r="AX246" s="64"/>
      <c r="AY246" s="64"/>
      <c r="AZ246" s="64"/>
      <c r="BA246" s="64"/>
      <c r="BB246" s="64"/>
      <c r="BC246" s="64"/>
      <c r="BD246" s="64"/>
      <c r="BE246" s="64"/>
      <c r="BF246" s="64"/>
      <c r="BG246" s="64"/>
      <c r="BH246" s="64"/>
      <c r="BI246" s="64"/>
      <c r="BJ246" s="64"/>
      <c r="BK246" s="64"/>
      <c r="BL246" s="64"/>
      <c r="BM246" s="64"/>
      <c r="BN246" s="64"/>
      <c r="BO246" s="64"/>
      <c r="BP246" s="64"/>
      <c r="BQ246" s="64"/>
      <c r="BR246" s="64"/>
      <c r="BS246" s="64"/>
      <c r="BT246" s="64"/>
      <c r="BU246" s="64"/>
      <c r="BV246" s="64"/>
      <c r="BW246" s="64"/>
      <c r="BX246" s="64"/>
      <c r="BY246" s="64"/>
      <c r="BZ246" s="64"/>
      <c r="CA246" s="64"/>
      <c r="CB246" s="64"/>
      <c r="CC246" s="64"/>
      <c r="CD246" s="64"/>
      <c r="CE246" s="64"/>
      <c r="CF246" s="64"/>
      <c r="CG246" s="64"/>
      <c r="CH246" s="65"/>
    </row>
    <row r="247" spans="1:86" s="66" customFormat="1" ht="54.75" customHeight="1" x14ac:dyDescent="0.25">
      <c r="A247" s="135">
        <v>3</v>
      </c>
      <c r="B247" s="58" t="s">
        <v>437</v>
      </c>
      <c r="C247" s="52"/>
      <c r="D247" s="52"/>
      <c r="E247" s="52">
        <v>1</v>
      </c>
      <c r="F247" s="52">
        <v>1</v>
      </c>
      <c r="G247" s="58"/>
      <c r="H247" s="142" t="s">
        <v>1099</v>
      </c>
      <c r="I247" s="60">
        <v>2000</v>
      </c>
      <c r="J247" s="60">
        <v>2000</v>
      </c>
      <c r="K247" s="71"/>
      <c r="L247" s="71"/>
      <c r="M247" s="71"/>
      <c r="N247" s="71"/>
      <c r="O247" s="71"/>
      <c r="P247" s="71"/>
      <c r="Q247" s="71"/>
      <c r="R247" s="71"/>
      <c r="S247" s="71"/>
      <c r="T247" s="71"/>
      <c r="U247" s="71"/>
      <c r="V247" s="63">
        <f t="shared" si="117"/>
        <v>0</v>
      </c>
      <c r="W247" s="63">
        <f t="shared" si="118"/>
        <v>0</v>
      </c>
      <c r="X247" s="60">
        <v>2000</v>
      </c>
      <c r="Y247" s="63">
        <f t="shared" si="119"/>
        <v>0</v>
      </c>
      <c r="Z247" s="63">
        <v>1950</v>
      </c>
      <c r="AA247" s="63">
        <f t="shared" si="120"/>
        <v>1000</v>
      </c>
      <c r="AB247" s="63">
        <v>1000</v>
      </c>
      <c r="AC247" s="63"/>
      <c r="AD247" s="63"/>
      <c r="AE247" s="63"/>
      <c r="AG247" s="102"/>
      <c r="AH247" s="116">
        <f t="shared" si="110"/>
        <v>0</v>
      </c>
      <c r="AI247" s="368">
        <f t="shared" si="101"/>
        <v>0</v>
      </c>
      <c r="AJ247" s="368">
        <f t="shared" si="102"/>
        <v>0</v>
      </c>
      <c r="AK247" s="64"/>
      <c r="AL247" s="64"/>
      <c r="AM247" s="64"/>
      <c r="AN247" s="64"/>
      <c r="AO247" s="64"/>
      <c r="AP247" s="64"/>
      <c r="AQ247" s="64"/>
      <c r="AR247" s="64"/>
      <c r="AS247" s="64"/>
      <c r="AT247" s="64"/>
      <c r="AU247" s="64"/>
      <c r="AV247" s="64"/>
      <c r="AW247" s="64"/>
      <c r="AX247" s="64"/>
      <c r="AY247" s="64"/>
      <c r="AZ247" s="64"/>
      <c r="BA247" s="64"/>
      <c r="BB247" s="64"/>
      <c r="BC247" s="64"/>
      <c r="BD247" s="64"/>
      <c r="BE247" s="64"/>
      <c r="BF247" s="64"/>
      <c r="BG247" s="64"/>
      <c r="BH247" s="64"/>
      <c r="BI247" s="64"/>
      <c r="BJ247" s="64"/>
      <c r="BK247" s="64"/>
      <c r="BL247" s="64"/>
      <c r="BM247" s="64"/>
      <c r="BN247" s="64"/>
      <c r="BO247" s="64"/>
      <c r="BP247" s="64"/>
      <c r="BQ247" s="64"/>
      <c r="BR247" s="64"/>
      <c r="BS247" s="64"/>
      <c r="BT247" s="64"/>
      <c r="BU247" s="64"/>
      <c r="BV247" s="64"/>
      <c r="BW247" s="64"/>
      <c r="BX247" s="64"/>
      <c r="BY247" s="64"/>
      <c r="BZ247" s="64"/>
      <c r="CA247" s="64"/>
      <c r="CB247" s="64"/>
      <c r="CC247" s="64"/>
      <c r="CD247" s="64"/>
      <c r="CE247" s="64"/>
      <c r="CF247" s="64"/>
      <c r="CG247" s="64"/>
      <c r="CH247" s="65"/>
    </row>
    <row r="248" spans="1:86" s="66" customFormat="1" ht="54.75" customHeight="1" x14ac:dyDescent="0.25">
      <c r="A248" s="135">
        <v>4</v>
      </c>
      <c r="B248" s="58" t="s">
        <v>438</v>
      </c>
      <c r="C248" s="52"/>
      <c r="D248" s="52"/>
      <c r="E248" s="52">
        <v>1</v>
      </c>
      <c r="F248" s="52">
        <v>1</v>
      </c>
      <c r="G248" s="58"/>
      <c r="H248" s="142" t="s">
        <v>1100</v>
      </c>
      <c r="I248" s="60">
        <v>3000</v>
      </c>
      <c r="J248" s="60">
        <v>3000</v>
      </c>
      <c r="K248" s="71"/>
      <c r="L248" s="71"/>
      <c r="M248" s="71"/>
      <c r="N248" s="71"/>
      <c r="O248" s="71"/>
      <c r="P248" s="71"/>
      <c r="Q248" s="71"/>
      <c r="R248" s="71"/>
      <c r="S248" s="71"/>
      <c r="T248" s="71"/>
      <c r="U248" s="71"/>
      <c r="V248" s="63">
        <f t="shared" si="117"/>
        <v>0</v>
      </c>
      <c r="W248" s="63">
        <f t="shared" si="118"/>
        <v>0</v>
      </c>
      <c r="X248" s="60">
        <v>3000</v>
      </c>
      <c r="Y248" s="63">
        <f t="shared" si="119"/>
        <v>0</v>
      </c>
      <c r="Z248" s="63">
        <v>1500</v>
      </c>
      <c r="AA248" s="63">
        <f t="shared" si="120"/>
        <v>1000</v>
      </c>
      <c r="AB248" s="63">
        <v>1000</v>
      </c>
      <c r="AC248" s="63"/>
      <c r="AD248" s="63"/>
      <c r="AE248" s="63"/>
      <c r="AG248" s="102"/>
      <c r="AH248" s="116">
        <f t="shared" si="110"/>
        <v>0</v>
      </c>
      <c r="AI248" s="368">
        <f t="shared" si="101"/>
        <v>0</v>
      </c>
      <c r="AJ248" s="368">
        <f t="shared" si="102"/>
        <v>0</v>
      </c>
      <c r="AK248" s="64"/>
      <c r="AL248" s="64"/>
      <c r="AM248" s="64"/>
      <c r="AN248" s="64"/>
      <c r="AO248" s="64"/>
      <c r="AP248" s="64"/>
      <c r="AQ248" s="64"/>
      <c r="AR248" s="64"/>
      <c r="AS248" s="64"/>
      <c r="AT248" s="64"/>
      <c r="AU248" s="64"/>
      <c r="AV248" s="64"/>
      <c r="AW248" s="64"/>
      <c r="AX248" s="64"/>
      <c r="AY248" s="64"/>
      <c r="AZ248" s="64"/>
      <c r="BA248" s="64"/>
      <c r="BB248" s="64"/>
      <c r="BC248" s="64"/>
      <c r="BD248" s="64"/>
      <c r="BE248" s="64"/>
      <c r="BF248" s="64"/>
      <c r="BG248" s="64"/>
      <c r="BH248" s="64"/>
      <c r="BI248" s="64"/>
      <c r="BJ248" s="64"/>
      <c r="BK248" s="64"/>
      <c r="BL248" s="64"/>
      <c r="BM248" s="64"/>
      <c r="BN248" s="64"/>
      <c r="BO248" s="64"/>
      <c r="BP248" s="64"/>
      <c r="BQ248" s="64"/>
      <c r="BR248" s="64"/>
      <c r="BS248" s="64"/>
      <c r="BT248" s="64"/>
      <c r="BU248" s="64"/>
      <c r="BV248" s="64"/>
      <c r="BW248" s="64"/>
      <c r="BX248" s="64"/>
      <c r="BY248" s="64"/>
      <c r="BZ248" s="64"/>
      <c r="CA248" s="64"/>
      <c r="CB248" s="64"/>
      <c r="CC248" s="64"/>
      <c r="CD248" s="64"/>
      <c r="CE248" s="64"/>
      <c r="CF248" s="64"/>
      <c r="CG248" s="64"/>
      <c r="CH248" s="65"/>
    </row>
    <row r="249" spans="1:86" s="66" customFormat="1" ht="54.75" customHeight="1" x14ac:dyDescent="0.25">
      <c r="A249" s="135">
        <v>5</v>
      </c>
      <c r="B249" s="58" t="s">
        <v>439</v>
      </c>
      <c r="C249" s="52"/>
      <c r="D249" s="52"/>
      <c r="E249" s="52">
        <v>1</v>
      </c>
      <c r="F249" s="52">
        <v>1</v>
      </c>
      <c r="G249" s="58"/>
      <c r="H249" s="142" t="s">
        <v>1098</v>
      </c>
      <c r="I249" s="60">
        <v>2000</v>
      </c>
      <c r="J249" s="60">
        <v>2000</v>
      </c>
      <c r="K249" s="71"/>
      <c r="L249" s="71"/>
      <c r="M249" s="71"/>
      <c r="N249" s="71"/>
      <c r="O249" s="71"/>
      <c r="P249" s="71"/>
      <c r="Q249" s="71"/>
      <c r="R249" s="71"/>
      <c r="S249" s="71"/>
      <c r="T249" s="71"/>
      <c r="U249" s="71"/>
      <c r="V249" s="63">
        <f t="shared" si="117"/>
        <v>0</v>
      </c>
      <c r="W249" s="63">
        <f t="shared" si="118"/>
        <v>0</v>
      </c>
      <c r="X249" s="60">
        <v>2000</v>
      </c>
      <c r="Y249" s="63">
        <f t="shared" si="119"/>
        <v>0</v>
      </c>
      <c r="Z249" s="63">
        <v>1950</v>
      </c>
      <c r="AA249" s="63">
        <f t="shared" si="120"/>
        <v>1000</v>
      </c>
      <c r="AB249" s="63">
        <v>1000</v>
      </c>
      <c r="AC249" s="63"/>
      <c r="AD249" s="63"/>
      <c r="AE249" s="63"/>
      <c r="AG249" s="102"/>
      <c r="AH249" s="116">
        <f t="shared" si="110"/>
        <v>0</v>
      </c>
      <c r="AI249" s="368">
        <f t="shared" si="101"/>
        <v>0</v>
      </c>
      <c r="AJ249" s="368">
        <f t="shared" si="102"/>
        <v>0</v>
      </c>
      <c r="AK249" s="64"/>
      <c r="AL249" s="64"/>
      <c r="AM249" s="64"/>
      <c r="AN249" s="64"/>
      <c r="AO249" s="64"/>
      <c r="AP249" s="64"/>
      <c r="AQ249" s="64"/>
      <c r="AR249" s="64"/>
      <c r="AS249" s="64"/>
      <c r="AT249" s="64"/>
      <c r="AU249" s="64"/>
      <c r="AV249" s="64"/>
      <c r="AW249" s="64"/>
      <c r="AX249" s="64"/>
      <c r="AY249" s="64"/>
      <c r="AZ249" s="64"/>
      <c r="BA249" s="64"/>
      <c r="BB249" s="64"/>
      <c r="BC249" s="64"/>
      <c r="BD249" s="64"/>
      <c r="BE249" s="64"/>
      <c r="BF249" s="64"/>
      <c r="BG249" s="64"/>
      <c r="BH249" s="64"/>
      <c r="BI249" s="64"/>
      <c r="BJ249" s="64"/>
      <c r="BK249" s="64"/>
      <c r="BL249" s="64"/>
      <c r="BM249" s="64"/>
      <c r="BN249" s="64"/>
      <c r="BO249" s="64"/>
      <c r="BP249" s="64"/>
      <c r="BQ249" s="64"/>
      <c r="BR249" s="64"/>
      <c r="BS249" s="64"/>
      <c r="BT249" s="64"/>
      <c r="BU249" s="64"/>
      <c r="BV249" s="64"/>
      <c r="BW249" s="64"/>
      <c r="BX249" s="64"/>
      <c r="BY249" s="64"/>
      <c r="BZ249" s="64"/>
      <c r="CA249" s="64"/>
      <c r="CB249" s="64"/>
      <c r="CC249" s="64"/>
      <c r="CD249" s="64"/>
      <c r="CE249" s="64"/>
      <c r="CF249" s="64"/>
      <c r="CG249" s="64"/>
      <c r="CH249" s="65"/>
    </row>
    <row r="250" spans="1:86" s="66" customFormat="1" ht="54.75" customHeight="1" x14ac:dyDescent="0.25">
      <c r="A250" s="135">
        <v>6</v>
      </c>
      <c r="B250" s="58" t="s">
        <v>440</v>
      </c>
      <c r="C250" s="52"/>
      <c r="D250" s="52"/>
      <c r="E250" s="52">
        <v>1</v>
      </c>
      <c r="F250" s="52">
        <v>1</v>
      </c>
      <c r="G250" s="58"/>
      <c r="H250" s="142" t="s">
        <v>1101</v>
      </c>
      <c r="I250" s="60">
        <v>1500</v>
      </c>
      <c r="J250" s="60">
        <v>1500</v>
      </c>
      <c r="K250" s="71"/>
      <c r="L250" s="71"/>
      <c r="M250" s="71"/>
      <c r="N250" s="71"/>
      <c r="O250" s="71"/>
      <c r="P250" s="71"/>
      <c r="Q250" s="71"/>
      <c r="R250" s="71"/>
      <c r="S250" s="71"/>
      <c r="T250" s="71"/>
      <c r="U250" s="71"/>
      <c r="V250" s="63">
        <f t="shared" si="117"/>
        <v>0</v>
      </c>
      <c r="W250" s="63">
        <f t="shared" si="118"/>
        <v>0</v>
      </c>
      <c r="X250" s="60">
        <v>1500</v>
      </c>
      <c r="Y250" s="63">
        <f t="shared" si="119"/>
        <v>0</v>
      </c>
      <c r="Z250" s="63">
        <f>95%*X250</f>
        <v>1425</v>
      </c>
      <c r="AA250" s="63">
        <f t="shared" si="120"/>
        <v>1425</v>
      </c>
      <c r="AB250" s="63">
        <v>1425</v>
      </c>
      <c r="AC250" s="63"/>
      <c r="AD250" s="63"/>
      <c r="AE250" s="63"/>
      <c r="AG250" s="102"/>
      <c r="AH250" s="116">
        <f t="shared" si="110"/>
        <v>0</v>
      </c>
      <c r="AI250" s="368">
        <f t="shared" si="101"/>
        <v>0</v>
      </c>
      <c r="AJ250" s="368">
        <f t="shared" si="102"/>
        <v>0</v>
      </c>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64"/>
      <c r="BL250" s="64"/>
      <c r="BM250" s="64"/>
      <c r="BN250" s="64"/>
      <c r="BO250" s="64"/>
      <c r="BP250" s="64"/>
      <c r="BQ250" s="64"/>
      <c r="BR250" s="64"/>
      <c r="BS250" s="64"/>
      <c r="BT250" s="64"/>
      <c r="BU250" s="64"/>
      <c r="BV250" s="64"/>
      <c r="BW250" s="64"/>
      <c r="BX250" s="64"/>
      <c r="BY250" s="64"/>
      <c r="BZ250" s="64"/>
      <c r="CA250" s="64"/>
      <c r="CB250" s="64"/>
      <c r="CC250" s="64"/>
      <c r="CD250" s="64"/>
      <c r="CE250" s="64"/>
      <c r="CF250" s="64"/>
      <c r="CG250" s="64"/>
      <c r="CH250" s="65"/>
    </row>
    <row r="251" spans="1:86" s="66" customFormat="1" ht="66" customHeight="1" x14ac:dyDescent="0.25">
      <c r="A251" s="135">
        <v>7</v>
      </c>
      <c r="B251" s="58" t="s">
        <v>441</v>
      </c>
      <c r="C251" s="52"/>
      <c r="D251" s="52"/>
      <c r="E251" s="52">
        <v>1</v>
      </c>
      <c r="F251" s="52">
        <v>1</v>
      </c>
      <c r="G251" s="58"/>
      <c r="H251" s="142" t="s">
        <v>1102</v>
      </c>
      <c r="I251" s="60">
        <f>J251</f>
        <v>1000</v>
      </c>
      <c r="J251" s="60">
        <v>1000</v>
      </c>
      <c r="K251" s="71"/>
      <c r="L251" s="71"/>
      <c r="M251" s="71"/>
      <c r="N251" s="71"/>
      <c r="O251" s="71"/>
      <c r="P251" s="71"/>
      <c r="Q251" s="71"/>
      <c r="R251" s="71"/>
      <c r="S251" s="71"/>
      <c r="T251" s="71"/>
      <c r="U251" s="71"/>
      <c r="V251" s="63">
        <f t="shared" si="117"/>
        <v>0</v>
      </c>
      <c r="W251" s="63">
        <f t="shared" si="118"/>
        <v>0</v>
      </c>
      <c r="X251" s="60">
        <v>1000</v>
      </c>
      <c r="Y251" s="63">
        <f t="shared" si="119"/>
        <v>0</v>
      </c>
      <c r="Z251" s="63">
        <v>950</v>
      </c>
      <c r="AA251" s="63">
        <f t="shared" si="120"/>
        <v>950</v>
      </c>
      <c r="AB251" s="63">
        <v>950</v>
      </c>
      <c r="AC251" s="63"/>
      <c r="AD251" s="63"/>
      <c r="AE251" s="63"/>
      <c r="AG251" s="102"/>
      <c r="AH251" s="116">
        <f t="shared" si="110"/>
        <v>0</v>
      </c>
      <c r="AI251" s="368">
        <f t="shared" si="101"/>
        <v>0</v>
      </c>
      <c r="AJ251" s="368">
        <f t="shared" si="102"/>
        <v>0</v>
      </c>
      <c r="AK251" s="64"/>
      <c r="AL251" s="64"/>
      <c r="AM251" s="64"/>
      <c r="AN251" s="64"/>
      <c r="AO251" s="64"/>
      <c r="AP251" s="64"/>
      <c r="AQ251" s="64"/>
      <c r="AR251" s="64"/>
      <c r="AS251" s="64"/>
      <c r="AT251" s="64"/>
      <c r="AU251" s="64"/>
      <c r="AV251" s="64"/>
      <c r="AW251" s="64"/>
      <c r="AX251" s="64"/>
      <c r="AY251" s="64"/>
      <c r="AZ251" s="64"/>
      <c r="BA251" s="64"/>
      <c r="BB251" s="64"/>
      <c r="BC251" s="64"/>
      <c r="BD251" s="64"/>
      <c r="BE251" s="64"/>
      <c r="BF251" s="64"/>
      <c r="BG251" s="64"/>
      <c r="BH251" s="64"/>
      <c r="BI251" s="64"/>
      <c r="BJ251" s="64"/>
      <c r="BK251" s="64"/>
      <c r="BL251" s="64"/>
      <c r="BM251" s="64"/>
      <c r="BN251" s="64"/>
      <c r="BO251" s="64"/>
      <c r="BP251" s="64"/>
      <c r="BQ251" s="64"/>
      <c r="BR251" s="64"/>
      <c r="BS251" s="64"/>
      <c r="BT251" s="64"/>
      <c r="BU251" s="64"/>
      <c r="BV251" s="64"/>
      <c r="BW251" s="64"/>
      <c r="BX251" s="64"/>
      <c r="BY251" s="64"/>
      <c r="BZ251" s="64"/>
      <c r="CA251" s="64"/>
      <c r="CB251" s="64"/>
      <c r="CC251" s="64"/>
      <c r="CD251" s="64"/>
      <c r="CE251" s="64"/>
      <c r="CF251" s="64"/>
      <c r="CG251" s="64"/>
      <c r="CH251" s="65"/>
    </row>
    <row r="252" spans="1:86" s="158" customFormat="1" ht="84.75" customHeight="1" x14ac:dyDescent="0.25">
      <c r="A252" s="135">
        <v>8</v>
      </c>
      <c r="B252" s="58" t="s">
        <v>442</v>
      </c>
      <c r="C252" s="52"/>
      <c r="D252" s="52"/>
      <c r="E252" s="52">
        <v>1</v>
      </c>
      <c r="F252" s="52">
        <v>1</v>
      </c>
      <c r="G252" s="58"/>
      <c r="H252" s="52" t="s">
        <v>1104</v>
      </c>
      <c r="I252" s="60">
        <v>1200</v>
      </c>
      <c r="J252" s="60">
        <v>1200</v>
      </c>
      <c r="K252" s="77"/>
      <c r="L252" s="77"/>
      <c r="M252" s="77"/>
      <c r="N252" s="77"/>
      <c r="O252" s="77"/>
      <c r="P252" s="77"/>
      <c r="Q252" s="77"/>
      <c r="R252" s="77"/>
      <c r="S252" s="77"/>
      <c r="T252" s="77"/>
      <c r="U252" s="77"/>
      <c r="V252" s="63">
        <f t="shared" si="117"/>
        <v>0</v>
      </c>
      <c r="W252" s="63">
        <f t="shared" si="118"/>
        <v>0</v>
      </c>
      <c r="X252" s="60">
        <v>1200</v>
      </c>
      <c r="Y252" s="63">
        <f t="shared" si="119"/>
        <v>0</v>
      </c>
      <c r="Z252" s="63">
        <f>95%*X252</f>
        <v>1140</v>
      </c>
      <c r="AA252" s="63">
        <f t="shared" si="120"/>
        <v>1140</v>
      </c>
      <c r="AB252" s="63">
        <v>1140</v>
      </c>
      <c r="AC252" s="63"/>
      <c r="AD252" s="63"/>
      <c r="AE252" s="63"/>
      <c r="AG252" s="208"/>
      <c r="AH252" s="116">
        <f t="shared" si="110"/>
        <v>0</v>
      </c>
      <c r="AI252" s="368">
        <f t="shared" si="101"/>
        <v>0</v>
      </c>
      <c r="AJ252" s="368">
        <f t="shared" si="102"/>
        <v>0</v>
      </c>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c r="BI252" s="209"/>
      <c r="BJ252" s="209"/>
      <c r="BK252" s="209"/>
      <c r="BL252" s="209"/>
      <c r="BM252" s="209"/>
      <c r="BN252" s="209"/>
      <c r="BO252" s="209"/>
      <c r="BP252" s="209"/>
      <c r="BQ252" s="209"/>
      <c r="BR252" s="209"/>
      <c r="BS252" s="209"/>
      <c r="BT252" s="209"/>
      <c r="BU252" s="209"/>
      <c r="BV252" s="209"/>
      <c r="BW252" s="209"/>
      <c r="BX252" s="209"/>
      <c r="BY252" s="209"/>
      <c r="BZ252" s="209"/>
      <c r="CA252" s="209"/>
      <c r="CB252" s="209"/>
      <c r="CC252" s="209"/>
      <c r="CD252" s="209"/>
      <c r="CE252" s="209"/>
      <c r="CF252" s="209"/>
      <c r="CG252" s="209"/>
      <c r="CH252" s="210"/>
    </row>
    <row r="253" spans="1:86" s="66" customFormat="1" ht="66" customHeight="1" x14ac:dyDescent="0.25">
      <c r="A253" s="135">
        <v>9</v>
      </c>
      <c r="B253" s="161" t="s">
        <v>443</v>
      </c>
      <c r="C253" s="52"/>
      <c r="D253" s="52"/>
      <c r="E253" s="52">
        <v>1</v>
      </c>
      <c r="F253" s="52">
        <v>1</v>
      </c>
      <c r="G253" s="161"/>
      <c r="H253" s="52" t="s">
        <v>1105</v>
      </c>
      <c r="I253" s="60">
        <v>2000</v>
      </c>
      <c r="J253" s="60">
        <v>2000</v>
      </c>
      <c r="K253" s="71"/>
      <c r="L253" s="71"/>
      <c r="M253" s="71"/>
      <c r="N253" s="71"/>
      <c r="O253" s="71"/>
      <c r="P253" s="71"/>
      <c r="Q253" s="71"/>
      <c r="R253" s="71"/>
      <c r="S253" s="71"/>
      <c r="T253" s="71"/>
      <c r="U253" s="71"/>
      <c r="V253" s="63">
        <f t="shared" si="117"/>
        <v>0</v>
      </c>
      <c r="W253" s="63">
        <f t="shared" si="118"/>
        <v>0</v>
      </c>
      <c r="X253" s="60">
        <v>2000</v>
      </c>
      <c r="Y253" s="63">
        <f t="shared" si="119"/>
        <v>0</v>
      </c>
      <c r="Z253" s="63">
        <v>1950</v>
      </c>
      <c r="AA253" s="63">
        <f t="shared" si="120"/>
        <v>1000</v>
      </c>
      <c r="AB253" s="63">
        <v>1000</v>
      </c>
      <c r="AC253" s="63"/>
      <c r="AD253" s="63"/>
      <c r="AE253" s="63"/>
      <c r="AG253" s="102"/>
      <c r="AH253" s="116">
        <f t="shared" si="110"/>
        <v>0</v>
      </c>
      <c r="AI253" s="368">
        <f t="shared" si="101"/>
        <v>0</v>
      </c>
      <c r="AJ253" s="368">
        <f t="shared" si="102"/>
        <v>0</v>
      </c>
      <c r="AK253" s="64"/>
      <c r="AL253" s="64"/>
      <c r="AM253" s="64"/>
      <c r="AN253" s="64"/>
      <c r="AO253" s="64"/>
      <c r="AP253" s="64"/>
      <c r="AQ253" s="64"/>
      <c r="AR253" s="64"/>
      <c r="AS253" s="64"/>
      <c r="AT253" s="64"/>
      <c r="AU253" s="64"/>
      <c r="AV253" s="64"/>
      <c r="AW253" s="64"/>
      <c r="AX253" s="64"/>
      <c r="AY253" s="64"/>
      <c r="AZ253" s="64"/>
      <c r="BA253" s="64"/>
      <c r="BB253" s="64"/>
      <c r="BC253" s="64"/>
      <c r="BD253" s="64"/>
      <c r="BE253" s="64"/>
      <c r="BF253" s="64"/>
      <c r="BG253" s="64"/>
      <c r="BH253" s="64"/>
      <c r="BI253" s="64"/>
      <c r="BJ253" s="64"/>
      <c r="BK253" s="64"/>
      <c r="BL253" s="64"/>
      <c r="BM253" s="64"/>
      <c r="BN253" s="64"/>
      <c r="BO253" s="64"/>
      <c r="BP253" s="64"/>
      <c r="BQ253" s="64"/>
      <c r="BR253" s="64"/>
      <c r="BS253" s="64"/>
      <c r="BT253" s="64"/>
      <c r="BU253" s="64"/>
      <c r="BV253" s="64"/>
      <c r="BW253" s="64"/>
      <c r="BX253" s="64"/>
      <c r="BY253" s="64"/>
      <c r="BZ253" s="64"/>
      <c r="CA253" s="64"/>
      <c r="CB253" s="64"/>
      <c r="CC253" s="64"/>
      <c r="CD253" s="64"/>
      <c r="CE253" s="64"/>
      <c r="CF253" s="64"/>
      <c r="CG253" s="64"/>
      <c r="CH253" s="65"/>
    </row>
    <row r="254" spans="1:86" s="66" customFormat="1" ht="54.75" customHeight="1" x14ac:dyDescent="0.25">
      <c r="A254" s="135">
        <v>10</v>
      </c>
      <c r="B254" s="58" t="s">
        <v>444</v>
      </c>
      <c r="C254" s="52"/>
      <c r="D254" s="52"/>
      <c r="E254" s="52">
        <v>1</v>
      </c>
      <c r="F254" s="52">
        <v>1</v>
      </c>
      <c r="G254" s="58"/>
      <c r="H254" s="52" t="s">
        <v>1144</v>
      </c>
      <c r="I254" s="60">
        <v>2000</v>
      </c>
      <c r="J254" s="60">
        <v>2000</v>
      </c>
      <c r="K254" s="71"/>
      <c r="L254" s="71"/>
      <c r="M254" s="71"/>
      <c r="N254" s="71"/>
      <c r="O254" s="71"/>
      <c r="P254" s="71"/>
      <c r="Q254" s="71"/>
      <c r="R254" s="71"/>
      <c r="S254" s="71"/>
      <c r="T254" s="71"/>
      <c r="U254" s="71"/>
      <c r="V254" s="63">
        <f t="shared" si="117"/>
        <v>0</v>
      </c>
      <c r="W254" s="63">
        <f t="shared" si="118"/>
        <v>0</v>
      </c>
      <c r="X254" s="60">
        <v>2000</v>
      </c>
      <c r="Y254" s="63">
        <f t="shared" si="119"/>
        <v>0</v>
      </c>
      <c r="Z254" s="63">
        <v>1950</v>
      </c>
      <c r="AA254" s="63">
        <f t="shared" si="120"/>
        <v>1000</v>
      </c>
      <c r="AB254" s="63">
        <v>1000</v>
      </c>
      <c r="AC254" s="63"/>
      <c r="AD254" s="63"/>
      <c r="AE254" s="63"/>
      <c r="AG254" s="102"/>
      <c r="AH254" s="116">
        <f t="shared" si="110"/>
        <v>0</v>
      </c>
      <c r="AI254" s="368">
        <f t="shared" si="101"/>
        <v>0</v>
      </c>
      <c r="AJ254" s="368">
        <f t="shared" si="102"/>
        <v>0</v>
      </c>
      <c r="AK254" s="64"/>
      <c r="AL254" s="64"/>
      <c r="AM254" s="64"/>
      <c r="AN254" s="64"/>
      <c r="AO254" s="64"/>
      <c r="AP254" s="64"/>
      <c r="AQ254" s="64"/>
      <c r="AR254" s="64"/>
      <c r="AS254" s="64"/>
      <c r="AT254" s="64"/>
      <c r="AU254" s="64"/>
      <c r="AV254" s="64"/>
      <c r="AW254" s="64"/>
      <c r="AX254" s="64"/>
      <c r="AY254" s="64"/>
      <c r="AZ254" s="64"/>
      <c r="BA254" s="64"/>
      <c r="BB254" s="64"/>
      <c r="BC254" s="64"/>
      <c r="BD254" s="64"/>
      <c r="BE254" s="64"/>
      <c r="BF254" s="64"/>
      <c r="BG254" s="64"/>
      <c r="BH254" s="64"/>
      <c r="BI254" s="64"/>
      <c r="BJ254" s="64"/>
      <c r="BK254" s="64"/>
      <c r="BL254" s="64"/>
      <c r="BM254" s="64"/>
      <c r="BN254" s="64"/>
      <c r="BO254" s="64"/>
      <c r="BP254" s="64"/>
      <c r="BQ254" s="64"/>
      <c r="BR254" s="64"/>
      <c r="BS254" s="64"/>
      <c r="BT254" s="64"/>
      <c r="BU254" s="64"/>
      <c r="BV254" s="64"/>
      <c r="BW254" s="64"/>
      <c r="BX254" s="64"/>
      <c r="BY254" s="64"/>
      <c r="BZ254" s="64"/>
      <c r="CA254" s="64"/>
      <c r="CB254" s="64"/>
      <c r="CC254" s="64"/>
      <c r="CD254" s="64"/>
      <c r="CE254" s="64"/>
      <c r="CF254" s="64"/>
      <c r="CG254" s="64"/>
      <c r="CH254" s="65"/>
    </row>
    <row r="255" spans="1:86" s="66" customFormat="1" ht="54.75" customHeight="1" x14ac:dyDescent="0.25">
      <c r="A255" s="135">
        <v>11</v>
      </c>
      <c r="B255" s="58" t="s">
        <v>445</v>
      </c>
      <c r="C255" s="52"/>
      <c r="D255" s="52"/>
      <c r="E255" s="52">
        <v>1</v>
      </c>
      <c r="F255" s="52">
        <v>1</v>
      </c>
      <c r="G255" s="58"/>
      <c r="H255" s="142" t="s">
        <v>1106</v>
      </c>
      <c r="I255" s="60">
        <v>2000</v>
      </c>
      <c r="J255" s="60">
        <v>2000</v>
      </c>
      <c r="K255" s="71"/>
      <c r="L255" s="71"/>
      <c r="M255" s="71"/>
      <c r="N255" s="71"/>
      <c r="O255" s="71"/>
      <c r="P255" s="71"/>
      <c r="Q255" s="71"/>
      <c r="R255" s="71"/>
      <c r="S255" s="71"/>
      <c r="T255" s="71"/>
      <c r="U255" s="71"/>
      <c r="V255" s="63">
        <f t="shared" si="117"/>
        <v>0</v>
      </c>
      <c r="W255" s="63">
        <f t="shared" si="118"/>
        <v>0</v>
      </c>
      <c r="X255" s="60">
        <v>2000</v>
      </c>
      <c r="Y255" s="63">
        <f t="shared" si="119"/>
        <v>0</v>
      </c>
      <c r="Z255" s="63">
        <v>1950</v>
      </c>
      <c r="AA255" s="63">
        <f t="shared" si="120"/>
        <v>1000</v>
      </c>
      <c r="AB255" s="63">
        <v>1000</v>
      </c>
      <c r="AC255" s="63"/>
      <c r="AD255" s="63"/>
      <c r="AE255" s="63"/>
      <c r="AG255" s="102"/>
      <c r="AH255" s="116">
        <f t="shared" si="110"/>
        <v>0</v>
      </c>
      <c r="AI255" s="368">
        <f t="shared" si="101"/>
        <v>0</v>
      </c>
      <c r="AJ255" s="368">
        <f t="shared" si="102"/>
        <v>0</v>
      </c>
      <c r="AK255" s="64"/>
      <c r="AL255" s="64"/>
      <c r="AM255" s="64"/>
      <c r="AN255" s="64"/>
      <c r="AO255" s="64"/>
      <c r="AP255" s="64"/>
      <c r="AQ255" s="64"/>
      <c r="AR255" s="64"/>
      <c r="AS255" s="64"/>
      <c r="AT255" s="64"/>
      <c r="AU255" s="64"/>
      <c r="AV255" s="64"/>
      <c r="AW255" s="64"/>
      <c r="AX255" s="64"/>
      <c r="AY255" s="64"/>
      <c r="AZ255" s="64"/>
      <c r="BA255" s="64"/>
      <c r="BB255" s="64"/>
      <c r="BC255" s="64"/>
      <c r="BD255" s="64"/>
      <c r="BE255" s="64"/>
      <c r="BF255" s="64"/>
      <c r="BG255" s="64"/>
      <c r="BH255" s="64"/>
      <c r="BI255" s="64"/>
      <c r="BJ255" s="64"/>
      <c r="BK255" s="64"/>
      <c r="BL255" s="64"/>
      <c r="BM255" s="64"/>
      <c r="BN255" s="64"/>
      <c r="BO255" s="64"/>
      <c r="BP255" s="64"/>
      <c r="BQ255" s="64"/>
      <c r="BR255" s="64"/>
      <c r="BS255" s="64"/>
      <c r="BT255" s="64"/>
      <c r="BU255" s="64"/>
      <c r="BV255" s="64"/>
      <c r="BW255" s="64"/>
      <c r="BX255" s="64"/>
      <c r="BY255" s="64"/>
      <c r="BZ255" s="64"/>
      <c r="CA255" s="64"/>
      <c r="CB255" s="64"/>
      <c r="CC255" s="64"/>
      <c r="CD255" s="64"/>
      <c r="CE255" s="64"/>
      <c r="CF255" s="64"/>
      <c r="CG255" s="64"/>
      <c r="CH255" s="65"/>
    </row>
    <row r="256" spans="1:86" s="66" customFormat="1" ht="54.75" customHeight="1" x14ac:dyDescent="0.25">
      <c r="A256" s="135">
        <v>12</v>
      </c>
      <c r="B256" s="58" t="s">
        <v>446</v>
      </c>
      <c r="C256" s="52"/>
      <c r="D256" s="52"/>
      <c r="E256" s="52">
        <v>1</v>
      </c>
      <c r="F256" s="52">
        <v>1</v>
      </c>
      <c r="G256" s="58"/>
      <c r="H256" s="142" t="s">
        <v>1107</v>
      </c>
      <c r="I256" s="60">
        <v>1500</v>
      </c>
      <c r="J256" s="60">
        <v>1500</v>
      </c>
      <c r="K256" s="71"/>
      <c r="L256" s="71"/>
      <c r="M256" s="71"/>
      <c r="N256" s="71"/>
      <c r="O256" s="71"/>
      <c r="P256" s="71"/>
      <c r="Q256" s="71"/>
      <c r="R256" s="71"/>
      <c r="S256" s="71"/>
      <c r="T256" s="71"/>
      <c r="U256" s="71"/>
      <c r="V256" s="63">
        <f t="shared" si="117"/>
        <v>0</v>
      </c>
      <c r="W256" s="63">
        <f t="shared" si="118"/>
        <v>0</v>
      </c>
      <c r="X256" s="60">
        <v>1500</v>
      </c>
      <c r="Y256" s="63">
        <f t="shared" si="119"/>
        <v>0</v>
      </c>
      <c r="Z256" s="63">
        <f>95%*X256</f>
        <v>1425</v>
      </c>
      <c r="AA256" s="63">
        <f t="shared" si="120"/>
        <v>1425</v>
      </c>
      <c r="AB256" s="63">
        <v>1425</v>
      </c>
      <c r="AC256" s="63"/>
      <c r="AD256" s="63"/>
      <c r="AE256" s="63"/>
      <c r="AG256" s="102"/>
      <c r="AH256" s="116">
        <f t="shared" si="110"/>
        <v>0</v>
      </c>
      <c r="AI256" s="368">
        <f t="shared" si="101"/>
        <v>0</v>
      </c>
      <c r="AJ256" s="368">
        <f t="shared" si="102"/>
        <v>0</v>
      </c>
      <c r="AK256" s="64"/>
      <c r="AL256" s="64"/>
      <c r="AM256" s="64"/>
      <c r="AN256" s="64"/>
      <c r="AO256" s="64"/>
      <c r="AP256" s="64"/>
      <c r="AQ256" s="64"/>
      <c r="AR256" s="64"/>
      <c r="AS256" s="64"/>
      <c r="AT256" s="64"/>
      <c r="AU256" s="64"/>
      <c r="AV256" s="64"/>
      <c r="AW256" s="64"/>
      <c r="AX256" s="64"/>
      <c r="AY256" s="64"/>
      <c r="AZ256" s="64"/>
      <c r="BA256" s="64"/>
      <c r="BB256" s="64"/>
      <c r="BC256" s="64"/>
      <c r="BD256" s="64"/>
      <c r="BE256" s="64"/>
      <c r="BF256" s="64"/>
      <c r="BG256" s="64"/>
      <c r="BH256" s="64"/>
      <c r="BI256" s="64"/>
      <c r="BJ256" s="64"/>
      <c r="BK256" s="64"/>
      <c r="BL256" s="64"/>
      <c r="BM256" s="64"/>
      <c r="BN256" s="64"/>
      <c r="BO256" s="64"/>
      <c r="BP256" s="64"/>
      <c r="BQ256" s="64"/>
      <c r="BR256" s="64"/>
      <c r="BS256" s="64"/>
      <c r="BT256" s="64"/>
      <c r="BU256" s="64"/>
      <c r="BV256" s="64"/>
      <c r="BW256" s="64"/>
      <c r="BX256" s="64"/>
      <c r="BY256" s="64"/>
      <c r="BZ256" s="64"/>
      <c r="CA256" s="64"/>
      <c r="CB256" s="64"/>
      <c r="CC256" s="64"/>
      <c r="CD256" s="64"/>
      <c r="CE256" s="64"/>
      <c r="CF256" s="64"/>
      <c r="CG256" s="64"/>
      <c r="CH256" s="65"/>
    </row>
    <row r="257" spans="1:86" s="66" customFormat="1" ht="54.75" customHeight="1" x14ac:dyDescent="0.25">
      <c r="A257" s="135">
        <v>13</v>
      </c>
      <c r="B257" s="58" t="s">
        <v>447</v>
      </c>
      <c r="C257" s="52"/>
      <c r="D257" s="52"/>
      <c r="E257" s="52">
        <v>1</v>
      </c>
      <c r="F257" s="52">
        <v>1</v>
      </c>
      <c r="G257" s="58"/>
      <c r="H257" s="52" t="s">
        <v>1145</v>
      </c>
      <c r="I257" s="60">
        <f>J257</f>
        <v>800</v>
      </c>
      <c r="J257" s="60">
        <v>800</v>
      </c>
      <c r="K257" s="71"/>
      <c r="L257" s="71"/>
      <c r="M257" s="71"/>
      <c r="N257" s="71"/>
      <c r="O257" s="71"/>
      <c r="P257" s="71"/>
      <c r="Q257" s="71"/>
      <c r="R257" s="71"/>
      <c r="S257" s="71"/>
      <c r="T257" s="71"/>
      <c r="U257" s="71"/>
      <c r="V257" s="63">
        <f t="shared" si="117"/>
        <v>0</v>
      </c>
      <c r="W257" s="63">
        <f t="shared" si="118"/>
        <v>0</v>
      </c>
      <c r="X257" s="60">
        <v>800</v>
      </c>
      <c r="Y257" s="63">
        <f t="shared" si="119"/>
        <v>0</v>
      </c>
      <c r="Z257" s="63">
        <f>X257-Y257</f>
        <v>800</v>
      </c>
      <c r="AA257" s="63">
        <f t="shared" si="120"/>
        <v>800</v>
      </c>
      <c r="AB257" s="63">
        <v>800</v>
      </c>
      <c r="AC257" s="63"/>
      <c r="AD257" s="63"/>
      <c r="AE257" s="63"/>
      <c r="AG257" s="102"/>
      <c r="AH257" s="116">
        <f t="shared" si="110"/>
        <v>0</v>
      </c>
      <c r="AI257" s="368">
        <f t="shared" si="101"/>
        <v>0</v>
      </c>
      <c r="AJ257" s="368">
        <f t="shared" si="102"/>
        <v>0</v>
      </c>
      <c r="AK257" s="64"/>
      <c r="AL257" s="64"/>
      <c r="AM257" s="64"/>
      <c r="AN257" s="64"/>
      <c r="AO257" s="64"/>
      <c r="AP257" s="64"/>
      <c r="AQ257" s="64"/>
      <c r="AR257" s="64"/>
      <c r="AS257" s="64"/>
      <c r="AT257" s="64"/>
      <c r="AU257" s="64"/>
      <c r="AV257" s="64"/>
      <c r="AW257" s="64"/>
      <c r="AX257" s="64"/>
      <c r="AY257" s="64"/>
      <c r="AZ257" s="64"/>
      <c r="BA257" s="64"/>
      <c r="BB257" s="64"/>
      <c r="BC257" s="64"/>
      <c r="BD257" s="64"/>
      <c r="BE257" s="64"/>
      <c r="BF257" s="64"/>
      <c r="BG257" s="64"/>
      <c r="BH257" s="64"/>
      <c r="BI257" s="64"/>
      <c r="BJ257" s="64"/>
      <c r="BK257" s="64"/>
      <c r="BL257" s="64"/>
      <c r="BM257" s="64"/>
      <c r="BN257" s="64"/>
      <c r="BO257" s="64"/>
      <c r="BP257" s="64"/>
      <c r="BQ257" s="64"/>
      <c r="BR257" s="64"/>
      <c r="BS257" s="64"/>
      <c r="BT257" s="64"/>
      <c r="BU257" s="64"/>
      <c r="BV257" s="64"/>
      <c r="BW257" s="64"/>
      <c r="BX257" s="64"/>
      <c r="BY257" s="64"/>
      <c r="BZ257" s="64"/>
      <c r="CA257" s="64"/>
      <c r="CB257" s="64"/>
      <c r="CC257" s="64"/>
      <c r="CD257" s="64"/>
      <c r="CE257" s="64"/>
      <c r="CF257" s="64"/>
      <c r="CG257" s="64"/>
      <c r="CH257" s="65"/>
    </row>
    <row r="258" spans="1:86" s="66" customFormat="1" ht="54.75" customHeight="1" x14ac:dyDescent="0.25">
      <c r="A258" s="135">
        <v>14</v>
      </c>
      <c r="B258" s="58" t="s">
        <v>448</v>
      </c>
      <c r="C258" s="52"/>
      <c r="D258" s="52"/>
      <c r="E258" s="52">
        <v>1</v>
      </c>
      <c r="F258" s="52">
        <v>1</v>
      </c>
      <c r="G258" s="58"/>
      <c r="H258" s="142" t="s">
        <v>1108</v>
      </c>
      <c r="I258" s="60">
        <v>1200</v>
      </c>
      <c r="J258" s="60">
        <v>1200</v>
      </c>
      <c r="K258" s="71"/>
      <c r="L258" s="71"/>
      <c r="M258" s="71"/>
      <c r="N258" s="71"/>
      <c r="O258" s="71"/>
      <c r="P258" s="71"/>
      <c r="Q258" s="71"/>
      <c r="R258" s="71"/>
      <c r="S258" s="71"/>
      <c r="T258" s="71"/>
      <c r="U258" s="71"/>
      <c r="V258" s="63">
        <f t="shared" si="117"/>
        <v>0</v>
      </c>
      <c r="W258" s="63">
        <f t="shared" si="118"/>
        <v>0</v>
      </c>
      <c r="X258" s="60">
        <v>1200</v>
      </c>
      <c r="Y258" s="63">
        <f t="shared" si="119"/>
        <v>0</v>
      </c>
      <c r="Z258" s="63">
        <f t="shared" ref="Z258:Z264" si="121">95%*X258</f>
        <v>1140</v>
      </c>
      <c r="AA258" s="63">
        <f t="shared" si="120"/>
        <v>1140</v>
      </c>
      <c r="AB258" s="63">
        <v>1140</v>
      </c>
      <c r="AC258" s="63"/>
      <c r="AD258" s="63"/>
      <c r="AE258" s="63"/>
      <c r="AG258" s="102"/>
      <c r="AH258" s="116">
        <f t="shared" si="110"/>
        <v>0</v>
      </c>
      <c r="AI258" s="368">
        <f t="shared" si="101"/>
        <v>0</v>
      </c>
      <c r="AJ258" s="368">
        <f t="shared" si="102"/>
        <v>0</v>
      </c>
      <c r="AK258" s="64"/>
      <c r="AL258" s="64"/>
      <c r="AM258" s="64"/>
      <c r="AN258" s="64"/>
      <c r="AO258" s="64"/>
      <c r="AP258" s="64"/>
      <c r="AQ258" s="64"/>
      <c r="AR258" s="64"/>
      <c r="AS258" s="64"/>
      <c r="AT258" s="64"/>
      <c r="AU258" s="64"/>
      <c r="AV258" s="64"/>
      <c r="AW258" s="64"/>
      <c r="AX258" s="64"/>
      <c r="AY258" s="64"/>
      <c r="AZ258" s="64"/>
      <c r="BA258" s="64"/>
      <c r="BB258" s="64"/>
      <c r="BC258" s="64"/>
      <c r="BD258" s="64"/>
      <c r="BE258" s="64"/>
      <c r="BF258" s="64"/>
      <c r="BG258" s="64"/>
      <c r="BH258" s="64"/>
      <c r="BI258" s="64"/>
      <c r="BJ258" s="64"/>
      <c r="BK258" s="64"/>
      <c r="BL258" s="64"/>
      <c r="BM258" s="64"/>
      <c r="BN258" s="64"/>
      <c r="BO258" s="64"/>
      <c r="BP258" s="64"/>
      <c r="BQ258" s="64"/>
      <c r="BR258" s="64"/>
      <c r="BS258" s="64"/>
      <c r="BT258" s="64"/>
      <c r="BU258" s="64"/>
      <c r="BV258" s="64"/>
      <c r="BW258" s="64"/>
      <c r="BX258" s="64"/>
      <c r="BY258" s="64"/>
      <c r="BZ258" s="64"/>
      <c r="CA258" s="64"/>
      <c r="CB258" s="64"/>
      <c r="CC258" s="64"/>
      <c r="CD258" s="64"/>
      <c r="CE258" s="64"/>
      <c r="CF258" s="64"/>
      <c r="CG258" s="64"/>
      <c r="CH258" s="65"/>
    </row>
    <row r="259" spans="1:86" s="66" customFormat="1" ht="54.75" customHeight="1" x14ac:dyDescent="0.25">
      <c r="A259" s="135">
        <v>15</v>
      </c>
      <c r="B259" s="58" t="s">
        <v>449</v>
      </c>
      <c r="C259" s="52"/>
      <c r="D259" s="52"/>
      <c r="E259" s="52">
        <v>1</v>
      </c>
      <c r="F259" s="52">
        <v>1</v>
      </c>
      <c r="G259" s="58"/>
      <c r="H259" s="142" t="s">
        <v>1146</v>
      </c>
      <c r="I259" s="60">
        <f>J259</f>
        <v>1000</v>
      </c>
      <c r="J259" s="60">
        <v>1000</v>
      </c>
      <c r="K259" s="71"/>
      <c r="L259" s="71"/>
      <c r="M259" s="71"/>
      <c r="N259" s="71"/>
      <c r="O259" s="71"/>
      <c r="P259" s="71"/>
      <c r="Q259" s="71"/>
      <c r="R259" s="71"/>
      <c r="S259" s="71"/>
      <c r="T259" s="71"/>
      <c r="U259" s="71"/>
      <c r="V259" s="63">
        <f t="shared" si="117"/>
        <v>0</v>
      </c>
      <c r="W259" s="63">
        <f t="shared" si="118"/>
        <v>0</v>
      </c>
      <c r="X259" s="60">
        <v>1000</v>
      </c>
      <c r="Y259" s="63">
        <f t="shared" si="119"/>
        <v>0</v>
      </c>
      <c r="Z259" s="63">
        <f t="shared" si="121"/>
        <v>950</v>
      </c>
      <c r="AA259" s="63">
        <f t="shared" si="120"/>
        <v>950</v>
      </c>
      <c r="AB259" s="63">
        <v>950</v>
      </c>
      <c r="AC259" s="63"/>
      <c r="AD259" s="63"/>
      <c r="AE259" s="63"/>
      <c r="AG259" s="102"/>
      <c r="AH259" s="116">
        <f t="shared" si="110"/>
        <v>0</v>
      </c>
      <c r="AI259" s="368">
        <f t="shared" si="101"/>
        <v>0</v>
      </c>
      <c r="AJ259" s="368">
        <f t="shared" si="102"/>
        <v>0</v>
      </c>
      <c r="AK259" s="64"/>
      <c r="AL259" s="64"/>
      <c r="AM259" s="64"/>
      <c r="AN259" s="64"/>
      <c r="AO259" s="64"/>
      <c r="AP259" s="64"/>
      <c r="AQ259" s="64"/>
      <c r="AR259" s="64"/>
      <c r="AS259" s="64"/>
      <c r="AT259" s="64"/>
      <c r="AU259" s="64"/>
      <c r="AV259" s="64"/>
      <c r="AW259" s="64"/>
      <c r="AX259" s="64"/>
      <c r="AY259" s="64"/>
      <c r="AZ259" s="64"/>
      <c r="BA259" s="64"/>
      <c r="BB259" s="64"/>
      <c r="BC259" s="64"/>
      <c r="BD259" s="64"/>
      <c r="BE259" s="64"/>
      <c r="BF259" s="64"/>
      <c r="BG259" s="64"/>
      <c r="BH259" s="64"/>
      <c r="BI259" s="64"/>
      <c r="BJ259" s="64"/>
      <c r="BK259" s="64"/>
      <c r="BL259" s="64"/>
      <c r="BM259" s="64"/>
      <c r="BN259" s="64"/>
      <c r="BO259" s="64"/>
      <c r="BP259" s="64"/>
      <c r="BQ259" s="64"/>
      <c r="BR259" s="64"/>
      <c r="BS259" s="64"/>
      <c r="BT259" s="64"/>
      <c r="BU259" s="64"/>
      <c r="BV259" s="64"/>
      <c r="BW259" s="64"/>
      <c r="BX259" s="64"/>
      <c r="BY259" s="64"/>
      <c r="BZ259" s="64"/>
      <c r="CA259" s="64"/>
      <c r="CB259" s="64"/>
      <c r="CC259" s="64"/>
      <c r="CD259" s="64"/>
      <c r="CE259" s="64"/>
      <c r="CF259" s="64"/>
      <c r="CG259" s="64"/>
      <c r="CH259" s="65"/>
    </row>
    <row r="260" spans="1:86" s="66" customFormat="1" ht="54.75" customHeight="1" x14ac:dyDescent="0.25">
      <c r="A260" s="135">
        <v>16</v>
      </c>
      <c r="B260" s="58" t="s">
        <v>450</v>
      </c>
      <c r="C260" s="52"/>
      <c r="D260" s="52"/>
      <c r="E260" s="52">
        <v>1</v>
      </c>
      <c r="F260" s="52">
        <v>1</v>
      </c>
      <c r="G260" s="58"/>
      <c r="H260" s="52" t="s">
        <v>1147</v>
      </c>
      <c r="I260" s="60">
        <v>1000</v>
      </c>
      <c r="J260" s="60">
        <v>1000</v>
      </c>
      <c r="K260" s="71"/>
      <c r="L260" s="71"/>
      <c r="M260" s="71"/>
      <c r="N260" s="71"/>
      <c r="O260" s="71"/>
      <c r="P260" s="71"/>
      <c r="Q260" s="71"/>
      <c r="R260" s="71"/>
      <c r="S260" s="71"/>
      <c r="T260" s="71"/>
      <c r="U260" s="71"/>
      <c r="V260" s="63">
        <f t="shared" si="117"/>
        <v>0</v>
      </c>
      <c r="W260" s="63">
        <f t="shared" si="118"/>
        <v>0</v>
      </c>
      <c r="X260" s="60">
        <v>1000</v>
      </c>
      <c r="Y260" s="63">
        <f t="shared" si="119"/>
        <v>0</v>
      </c>
      <c r="Z260" s="63">
        <f t="shared" si="121"/>
        <v>950</v>
      </c>
      <c r="AA260" s="63">
        <f t="shared" si="120"/>
        <v>950</v>
      </c>
      <c r="AB260" s="63">
        <v>950</v>
      </c>
      <c r="AC260" s="63"/>
      <c r="AD260" s="63"/>
      <c r="AE260" s="63"/>
      <c r="AG260" s="102"/>
      <c r="AH260" s="116">
        <f t="shared" si="110"/>
        <v>0</v>
      </c>
      <c r="AI260" s="368">
        <f t="shared" si="101"/>
        <v>0</v>
      </c>
      <c r="AJ260" s="368">
        <f t="shared" si="102"/>
        <v>0</v>
      </c>
      <c r="AK260" s="64"/>
      <c r="AL260" s="64"/>
      <c r="AM260" s="64"/>
      <c r="AN260" s="64"/>
      <c r="AO260" s="64"/>
      <c r="AP260" s="64"/>
      <c r="AQ260" s="64"/>
      <c r="AR260" s="64"/>
      <c r="AS260" s="64"/>
      <c r="AT260" s="64"/>
      <c r="AU260" s="64"/>
      <c r="AV260" s="64"/>
      <c r="AW260" s="64"/>
      <c r="AX260" s="64"/>
      <c r="AY260" s="64"/>
      <c r="AZ260" s="64"/>
      <c r="BA260" s="64"/>
      <c r="BB260" s="64"/>
      <c r="BC260" s="64"/>
      <c r="BD260" s="64"/>
      <c r="BE260" s="64"/>
      <c r="BF260" s="64"/>
      <c r="BG260" s="64"/>
      <c r="BH260" s="64"/>
      <c r="BI260" s="64"/>
      <c r="BJ260" s="64"/>
      <c r="BK260" s="64"/>
      <c r="BL260" s="64"/>
      <c r="BM260" s="64"/>
      <c r="BN260" s="64"/>
      <c r="BO260" s="64"/>
      <c r="BP260" s="64"/>
      <c r="BQ260" s="64"/>
      <c r="BR260" s="64"/>
      <c r="BS260" s="64"/>
      <c r="BT260" s="64"/>
      <c r="BU260" s="64"/>
      <c r="BV260" s="64"/>
      <c r="BW260" s="64"/>
      <c r="BX260" s="64"/>
      <c r="BY260" s="64"/>
      <c r="BZ260" s="64"/>
      <c r="CA260" s="64"/>
      <c r="CB260" s="64"/>
      <c r="CC260" s="64"/>
      <c r="CD260" s="64"/>
      <c r="CE260" s="64"/>
      <c r="CF260" s="64"/>
      <c r="CG260" s="64"/>
      <c r="CH260" s="65"/>
    </row>
    <row r="261" spans="1:86" s="66" customFormat="1" ht="54.75" customHeight="1" x14ac:dyDescent="0.25">
      <c r="A261" s="135">
        <v>17</v>
      </c>
      <c r="B261" s="58" t="s">
        <v>451</v>
      </c>
      <c r="C261" s="52"/>
      <c r="D261" s="52"/>
      <c r="E261" s="52">
        <v>1</v>
      </c>
      <c r="F261" s="52">
        <v>1</v>
      </c>
      <c r="G261" s="58"/>
      <c r="H261" s="142" t="s">
        <v>1109</v>
      </c>
      <c r="I261" s="60">
        <v>1300</v>
      </c>
      <c r="J261" s="60">
        <v>1300</v>
      </c>
      <c r="K261" s="71"/>
      <c r="L261" s="71"/>
      <c r="M261" s="71"/>
      <c r="N261" s="71"/>
      <c r="O261" s="71"/>
      <c r="P261" s="71"/>
      <c r="Q261" s="71"/>
      <c r="R261" s="71"/>
      <c r="S261" s="71"/>
      <c r="T261" s="71"/>
      <c r="U261" s="71"/>
      <c r="V261" s="63">
        <f t="shared" si="117"/>
        <v>0</v>
      </c>
      <c r="W261" s="63">
        <f t="shared" si="118"/>
        <v>0</v>
      </c>
      <c r="X261" s="60">
        <v>1300</v>
      </c>
      <c r="Y261" s="63">
        <f t="shared" si="119"/>
        <v>0</v>
      </c>
      <c r="Z261" s="63">
        <f>95%*X261</f>
        <v>1235</v>
      </c>
      <c r="AA261" s="63">
        <f t="shared" si="120"/>
        <v>1235</v>
      </c>
      <c r="AB261" s="63">
        <v>1235</v>
      </c>
      <c r="AC261" s="63"/>
      <c r="AD261" s="63"/>
      <c r="AE261" s="63"/>
      <c r="AG261" s="102"/>
      <c r="AH261" s="116">
        <f t="shared" si="110"/>
        <v>0</v>
      </c>
      <c r="AI261" s="368">
        <f t="shared" si="101"/>
        <v>0</v>
      </c>
      <c r="AJ261" s="368">
        <f t="shared" si="102"/>
        <v>0</v>
      </c>
      <c r="AK261" s="64"/>
      <c r="AL261" s="64"/>
      <c r="AM261" s="64"/>
      <c r="AN261" s="64"/>
      <c r="AO261" s="64"/>
      <c r="AP261" s="64"/>
      <c r="AQ261" s="64"/>
      <c r="AR261" s="64"/>
      <c r="AS261" s="64"/>
      <c r="AT261" s="64"/>
      <c r="AU261" s="64"/>
      <c r="AV261" s="64"/>
      <c r="AW261" s="64"/>
      <c r="AX261" s="64"/>
      <c r="AY261" s="64"/>
      <c r="AZ261" s="64"/>
      <c r="BA261" s="64"/>
      <c r="BB261" s="64"/>
      <c r="BC261" s="64"/>
      <c r="BD261" s="64"/>
      <c r="BE261" s="64"/>
      <c r="BF261" s="64"/>
      <c r="BG261" s="64"/>
      <c r="BH261" s="64"/>
      <c r="BI261" s="64"/>
      <c r="BJ261" s="64"/>
      <c r="BK261" s="64"/>
      <c r="BL261" s="64"/>
      <c r="BM261" s="64"/>
      <c r="BN261" s="64"/>
      <c r="BO261" s="64"/>
      <c r="BP261" s="64"/>
      <c r="BQ261" s="64"/>
      <c r="BR261" s="64"/>
      <c r="BS261" s="64"/>
      <c r="BT261" s="64"/>
      <c r="BU261" s="64"/>
      <c r="BV261" s="64"/>
      <c r="BW261" s="64"/>
      <c r="BX261" s="64"/>
      <c r="BY261" s="64"/>
      <c r="BZ261" s="64"/>
      <c r="CA261" s="64"/>
      <c r="CB261" s="64"/>
      <c r="CC261" s="64"/>
      <c r="CD261" s="64"/>
      <c r="CE261" s="64"/>
      <c r="CF261" s="64"/>
      <c r="CG261" s="64"/>
      <c r="CH261" s="65"/>
    </row>
    <row r="262" spans="1:86" s="66" customFormat="1" ht="54.75" customHeight="1" x14ac:dyDescent="0.25">
      <c r="A262" s="135">
        <v>18</v>
      </c>
      <c r="B262" s="58" t="s">
        <v>452</v>
      </c>
      <c r="C262" s="52"/>
      <c r="D262" s="52"/>
      <c r="E262" s="52">
        <v>1</v>
      </c>
      <c r="F262" s="52">
        <v>1</v>
      </c>
      <c r="G262" s="58"/>
      <c r="H262" s="142" t="s">
        <v>1110</v>
      </c>
      <c r="I262" s="60">
        <v>1300</v>
      </c>
      <c r="J262" s="60">
        <v>1300</v>
      </c>
      <c r="K262" s="71"/>
      <c r="L262" s="71"/>
      <c r="M262" s="71"/>
      <c r="N262" s="71"/>
      <c r="O262" s="71"/>
      <c r="P262" s="71"/>
      <c r="Q262" s="71"/>
      <c r="R262" s="71"/>
      <c r="S262" s="71"/>
      <c r="T262" s="71"/>
      <c r="U262" s="71"/>
      <c r="V262" s="63">
        <f t="shared" si="117"/>
        <v>0</v>
      </c>
      <c r="W262" s="63">
        <f t="shared" si="118"/>
        <v>0</v>
      </c>
      <c r="X262" s="60">
        <v>1300.3</v>
      </c>
      <c r="Y262" s="63">
        <f t="shared" si="119"/>
        <v>0</v>
      </c>
      <c r="Z262" s="63">
        <v>1250</v>
      </c>
      <c r="AA262" s="63">
        <f t="shared" si="120"/>
        <v>1235.2849999999999</v>
      </c>
      <c r="AB262" s="63">
        <v>1235.2849999999999</v>
      </c>
      <c r="AC262" s="63"/>
      <c r="AD262" s="63"/>
      <c r="AE262" s="63"/>
      <c r="AG262" s="102"/>
      <c r="AH262" s="116">
        <f t="shared" si="110"/>
        <v>0</v>
      </c>
      <c r="AI262" s="368">
        <f t="shared" si="101"/>
        <v>0</v>
      </c>
      <c r="AJ262" s="368">
        <f t="shared" si="102"/>
        <v>0</v>
      </c>
      <c r="AK262" s="64"/>
      <c r="AL262" s="64"/>
      <c r="AM262" s="64"/>
      <c r="AN262" s="64"/>
      <c r="AO262" s="64"/>
      <c r="AP262" s="64"/>
      <c r="AQ262" s="64"/>
      <c r="AR262" s="64"/>
      <c r="AS262" s="64"/>
      <c r="AT262" s="64"/>
      <c r="AU262" s="64"/>
      <c r="AV262" s="64"/>
      <c r="AW262" s="64"/>
      <c r="AX262" s="64"/>
      <c r="AY262" s="64"/>
      <c r="AZ262" s="64"/>
      <c r="BA262" s="64"/>
      <c r="BB262" s="64"/>
      <c r="BC262" s="64"/>
      <c r="BD262" s="64"/>
      <c r="BE262" s="64"/>
      <c r="BF262" s="64"/>
      <c r="BG262" s="64"/>
      <c r="BH262" s="64"/>
      <c r="BI262" s="64"/>
      <c r="BJ262" s="64"/>
      <c r="BK262" s="64"/>
      <c r="BL262" s="64"/>
      <c r="BM262" s="64"/>
      <c r="BN262" s="64"/>
      <c r="BO262" s="64"/>
      <c r="BP262" s="64"/>
      <c r="BQ262" s="64"/>
      <c r="BR262" s="64"/>
      <c r="BS262" s="64"/>
      <c r="BT262" s="64"/>
      <c r="BU262" s="64"/>
      <c r="BV262" s="64"/>
      <c r="BW262" s="64"/>
      <c r="BX262" s="64"/>
      <c r="BY262" s="64"/>
      <c r="BZ262" s="64"/>
      <c r="CA262" s="64"/>
      <c r="CB262" s="64"/>
      <c r="CC262" s="64"/>
      <c r="CD262" s="64"/>
      <c r="CE262" s="64"/>
      <c r="CF262" s="64"/>
      <c r="CG262" s="64"/>
      <c r="CH262" s="65"/>
    </row>
    <row r="263" spans="1:86" s="66" customFormat="1" ht="54.75" customHeight="1" x14ac:dyDescent="0.25">
      <c r="A263" s="135">
        <v>19</v>
      </c>
      <c r="B263" s="58" t="s">
        <v>453</v>
      </c>
      <c r="C263" s="52"/>
      <c r="D263" s="52"/>
      <c r="E263" s="52">
        <v>1</v>
      </c>
      <c r="F263" s="52">
        <v>1</v>
      </c>
      <c r="G263" s="58"/>
      <c r="H263" s="142" t="s">
        <v>1111</v>
      </c>
      <c r="I263" s="60">
        <f>J263</f>
        <v>1000</v>
      </c>
      <c r="J263" s="60">
        <v>1000</v>
      </c>
      <c r="K263" s="71"/>
      <c r="L263" s="71"/>
      <c r="M263" s="71"/>
      <c r="N263" s="71"/>
      <c r="O263" s="71"/>
      <c r="P263" s="71"/>
      <c r="Q263" s="71"/>
      <c r="R263" s="71"/>
      <c r="S263" s="71"/>
      <c r="T263" s="71"/>
      <c r="U263" s="71"/>
      <c r="V263" s="63">
        <f t="shared" si="117"/>
        <v>0</v>
      </c>
      <c r="W263" s="63">
        <f t="shared" si="118"/>
        <v>0</v>
      </c>
      <c r="X263" s="60">
        <v>1000</v>
      </c>
      <c r="Y263" s="63">
        <f t="shared" si="119"/>
        <v>0</v>
      </c>
      <c r="Z263" s="63">
        <v>950</v>
      </c>
      <c r="AA263" s="63">
        <f t="shared" si="120"/>
        <v>950</v>
      </c>
      <c r="AB263" s="63">
        <v>950</v>
      </c>
      <c r="AC263" s="63"/>
      <c r="AD263" s="63"/>
      <c r="AE263" s="63"/>
      <c r="AG263" s="328">
        <f>95%*X263</f>
        <v>950</v>
      </c>
      <c r="AH263" s="116">
        <f t="shared" si="110"/>
        <v>0</v>
      </c>
      <c r="AI263" s="368">
        <f t="shared" si="101"/>
        <v>0</v>
      </c>
      <c r="AJ263" s="368">
        <f t="shared" si="102"/>
        <v>0</v>
      </c>
      <c r="AK263" s="64"/>
      <c r="AL263" s="64"/>
      <c r="AM263" s="64"/>
      <c r="AN263" s="64"/>
      <c r="AO263" s="64"/>
      <c r="AP263" s="64"/>
      <c r="AQ263" s="64"/>
      <c r="AR263" s="64"/>
      <c r="AS263" s="64"/>
      <c r="AT263" s="64"/>
      <c r="AU263" s="64"/>
      <c r="AV263" s="64"/>
      <c r="AW263" s="64"/>
      <c r="AX263" s="64"/>
      <c r="AY263" s="64"/>
      <c r="AZ263" s="64"/>
      <c r="BA263" s="64"/>
      <c r="BB263" s="64"/>
      <c r="BC263" s="64"/>
      <c r="BD263" s="64"/>
      <c r="BE263" s="64"/>
      <c r="BF263" s="64"/>
      <c r="BG263" s="64"/>
      <c r="BH263" s="64"/>
      <c r="BI263" s="64"/>
      <c r="BJ263" s="64"/>
      <c r="BK263" s="64"/>
      <c r="BL263" s="64"/>
      <c r="BM263" s="64"/>
      <c r="BN263" s="64"/>
      <c r="BO263" s="64"/>
      <c r="BP263" s="64"/>
      <c r="BQ263" s="64"/>
      <c r="BR263" s="64"/>
      <c r="BS263" s="64"/>
      <c r="BT263" s="64"/>
      <c r="BU263" s="64"/>
      <c r="BV263" s="64"/>
      <c r="BW263" s="64"/>
      <c r="BX263" s="64"/>
      <c r="BY263" s="64"/>
      <c r="BZ263" s="64"/>
      <c r="CA263" s="64"/>
      <c r="CB263" s="64"/>
      <c r="CC263" s="64"/>
      <c r="CD263" s="64"/>
      <c r="CE263" s="64"/>
      <c r="CF263" s="64"/>
      <c r="CG263" s="64"/>
      <c r="CH263" s="65"/>
    </row>
    <row r="264" spans="1:86" s="66" customFormat="1" ht="60" customHeight="1" x14ac:dyDescent="0.25">
      <c r="A264" s="135">
        <v>20</v>
      </c>
      <c r="B264" s="58" t="s">
        <v>454</v>
      </c>
      <c r="C264" s="52"/>
      <c r="D264" s="52"/>
      <c r="E264" s="52">
        <v>1</v>
      </c>
      <c r="F264" s="52">
        <v>1</v>
      </c>
      <c r="G264" s="58"/>
      <c r="H264" s="142" t="s">
        <v>1112</v>
      </c>
      <c r="I264" s="60">
        <f>J264</f>
        <v>1000</v>
      </c>
      <c r="J264" s="60">
        <v>1000</v>
      </c>
      <c r="K264" s="71"/>
      <c r="L264" s="71"/>
      <c r="M264" s="71"/>
      <c r="N264" s="71"/>
      <c r="O264" s="71"/>
      <c r="P264" s="71"/>
      <c r="Q264" s="71"/>
      <c r="R264" s="71"/>
      <c r="S264" s="71"/>
      <c r="T264" s="71"/>
      <c r="U264" s="71"/>
      <c r="V264" s="63">
        <f t="shared" si="117"/>
        <v>0</v>
      </c>
      <c r="W264" s="63">
        <f t="shared" si="118"/>
        <v>0</v>
      </c>
      <c r="X264" s="60">
        <v>1000</v>
      </c>
      <c r="Y264" s="63">
        <f t="shared" si="119"/>
        <v>0</v>
      </c>
      <c r="Z264" s="63">
        <f t="shared" si="121"/>
        <v>950</v>
      </c>
      <c r="AA264" s="63">
        <f t="shared" si="120"/>
        <v>950</v>
      </c>
      <c r="AB264" s="63">
        <v>950</v>
      </c>
      <c r="AC264" s="63"/>
      <c r="AD264" s="63"/>
      <c r="AE264" s="63"/>
      <c r="AG264" s="102"/>
      <c r="AH264" s="116">
        <f t="shared" si="110"/>
        <v>0</v>
      </c>
      <c r="AI264" s="368">
        <f t="shared" si="101"/>
        <v>0</v>
      </c>
      <c r="AJ264" s="368">
        <f t="shared" si="102"/>
        <v>0</v>
      </c>
      <c r="AK264" s="64"/>
      <c r="AL264" s="64"/>
      <c r="AM264" s="64"/>
      <c r="AN264" s="64"/>
      <c r="AO264" s="64"/>
      <c r="AP264" s="64"/>
      <c r="AQ264" s="64"/>
      <c r="AR264" s="64"/>
      <c r="AS264" s="64"/>
      <c r="AT264" s="64"/>
      <c r="AU264" s="64"/>
      <c r="AV264" s="64"/>
      <c r="AW264" s="64"/>
      <c r="AX264" s="64"/>
      <c r="AY264" s="64"/>
      <c r="AZ264" s="64"/>
      <c r="BA264" s="64"/>
      <c r="BB264" s="64"/>
      <c r="BC264" s="64"/>
      <c r="BD264" s="64"/>
      <c r="BE264" s="64"/>
      <c r="BF264" s="64"/>
      <c r="BG264" s="64"/>
      <c r="BH264" s="64"/>
      <c r="BI264" s="64"/>
      <c r="BJ264" s="64"/>
      <c r="BK264" s="64"/>
      <c r="BL264" s="64"/>
      <c r="BM264" s="64"/>
      <c r="BN264" s="64"/>
      <c r="BO264" s="64"/>
      <c r="BP264" s="64"/>
      <c r="BQ264" s="64"/>
      <c r="BR264" s="64"/>
      <c r="BS264" s="64"/>
      <c r="BT264" s="64"/>
      <c r="BU264" s="64"/>
      <c r="BV264" s="64"/>
      <c r="BW264" s="64"/>
      <c r="BX264" s="64"/>
      <c r="BY264" s="64"/>
      <c r="BZ264" s="64"/>
      <c r="CA264" s="64"/>
      <c r="CB264" s="64"/>
      <c r="CC264" s="64"/>
      <c r="CD264" s="64"/>
      <c r="CE264" s="64"/>
      <c r="CF264" s="64"/>
      <c r="CG264" s="64"/>
      <c r="CH264" s="65"/>
    </row>
    <row r="265" spans="1:86" s="66" customFormat="1" ht="54.75" customHeight="1" x14ac:dyDescent="0.25">
      <c r="A265" s="135">
        <v>21</v>
      </c>
      <c r="B265" s="58" t="s">
        <v>455</v>
      </c>
      <c r="C265" s="52"/>
      <c r="D265" s="52"/>
      <c r="E265" s="52">
        <v>1</v>
      </c>
      <c r="F265" s="52">
        <v>1</v>
      </c>
      <c r="G265" s="58"/>
      <c r="H265" s="142" t="s">
        <v>1113</v>
      </c>
      <c r="I265" s="60">
        <v>3000</v>
      </c>
      <c r="J265" s="60">
        <v>3000</v>
      </c>
      <c r="K265" s="71"/>
      <c r="L265" s="71"/>
      <c r="M265" s="71"/>
      <c r="N265" s="71"/>
      <c r="O265" s="71"/>
      <c r="P265" s="71"/>
      <c r="Q265" s="71"/>
      <c r="R265" s="71"/>
      <c r="S265" s="71"/>
      <c r="T265" s="71"/>
      <c r="U265" s="71"/>
      <c r="V265" s="63">
        <f t="shared" si="117"/>
        <v>0</v>
      </c>
      <c r="W265" s="63">
        <f t="shared" si="118"/>
        <v>0</v>
      </c>
      <c r="X265" s="60">
        <v>3000</v>
      </c>
      <c r="Y265" s="63">
        <f t="shared" si="119"/>
        <v>0</v>
      </c>
      <c r="Z265" s="63">
        <v>1500</v>
      </c>
      <c r="AA265" s="63">
        <f t="shared" si="120"/>
        <v>1000</v>
      </c>
      <c r="AB265" s="63">
        <v>1000</v>
      </c>
      <c r="AC265" s="63"/>
      <c r="AD265" s="63"/>
      <c r="AE265" s="63"/>
      <c r="AG265" s="102"/>
      <c r="AH265" s="116">
        <f t="shared" si="110"/>
        <v>0</v>
      </c>
      <c r="AI265" s="368">
        <f t="shared" si="101"/>
        <v>0</v>
      </c>
      <c r="AJ265" s="368">
        <f t="shared" si="102"/>
        <v>0</v>
      </c>
      <c r="AK265" s="64"/>
      <c r="AL265" s="64"/>
      <c r="AM265" s="64"/>
      <c r="AN265" s="64"/>
      <c r="AO265" s="64"/>
      <c r="AP265" s="64"/>
      <c r="AQ265" s="64"/>
      <c r="AR265" s="64"/>
      <c r="AS265" s="64"/>
      <c r="AT265" s="64"/>
      <c r="AU265" s="64"/>
      <c r="AV265" s="64"/>
      <c r="AW265" s="64"/>
      <c r="AX265" s="64"/>
      <c r="AY265" s="64"/>
      <c r="AZ265" s="64"/>
      <c r="BA265" s="64"/>
      <c r="BB265" s="64"/>
      <c r="BC265" s="64"/>
      <c r="BD265" s="64"/>
      <c r="BE265" s="64"/>
      <c r="BF265" s="64"/>
      <c r="BG265" s="64"/>
      <c r="BH265" s="64"/>
      <c r="BI265" s="64"/>
      <c r="BJ265" s="64"/>
      <c r="BK265" s="64"/>
      <c r="BL265" s="64"/>
      <c r="BM265" s="64"/>
      <c r="BN265" s="64"/>
      <c r="BO265" s="64"/>
      <c r="BP265" s="64"/>
      <c r="BQ265" s="64"/>
      <c r="BR265" s="64"/>
      <c r="BS265" s="64"/>
      <c r="BT265" s="64"/>
      <c r="BU265" s="64"/>
      <c r="BV265" s="64"/>
      <c r="BW265" s="64"/>
      <c r="BX265" s="64"/>
      <c r="BY265" s="64"/>
      <c r="BZ265" s="64"/>
      <c r="CA265" s="64"/>
      <c r="CB265" s="64"/>
      <c r="CC265" s="64"/>
      <c r="CD265" s="64"/>
      <c r="CE265" s="64"/>
      <c r="CF265" s="64"/>
      <c r="CG265" s="64"/>
      <c r="CH265" s="65"/>
    </row>
    <row r="266" spans="1:86" s="66" customFormat="1" ht="54.75" customHeight="1" x14ac:dyDescent="0.25">
      <c r="A266" s="135">
        <v>22</v>
      </c>
      <c r="B266" s="58" t="s">
        <v>456</v>
      </c>
      <c r="C266" s="52"/>
      <c r="D266" s="52"/>
      <c r="E266" s="52">
        <v>1</v>
      </c>
      <c r="F266" s="52">
        <v>1</v>
      </c>
      <c r="G266" s="58"/>
      <c r="H266" s="142" t="s">
        <v>1114</v>
      </c>
      <c r="I266" s="60">
        <v>2000</v>
      </c>
      <c r="J266" s="60">
        <v>2000</v>
      </c>
      <c r="K266" s="71"/>
      <c r="L266" s="71"/>
      <c r="M266" s="71"/>
      <c r="N266" s="71"/>
      <c r="O266" s="71"/>
      <c r="P266" s="71"/>
      <c r="Q266" s="71"/>
      <c r="R266" s="71"/>
      <c r="S266" s="71"/>
      <c r="T266" s="71"/>
      <c r="U266" s="71"/>
      <c r="V266" s="63">
        <f t="shared" si="117"/>
        <v>0</v>
      </c>
      <c r="W266" s="63">
        <f t="shared" si="118"/>
        <v>0</v>
      </c>
      <c r="X266" s="60">
        <v>2000</v>
      </c>
      <c r="Y266" s="63">
        <f t="shared" si="119"/>
        <v>0</v>
      </c>
      <c r="Z266" s="63">
        <v>1950</v>
      </c>
      <c r="AA266" s="63">
        <f t="shared" si="120"/>
        <v>1000</v>
      </c>
      <c r="AB266" s="63">
        <v>1000</v>
      </c>
      <c r="AC266" s="63"/>
      <c r="AD266" s="63"/>
      <c r="AE266" s="63"/>
      <c r="AG266" s="102"/>
      <c r="AH266" s="116">
        <f t="shared" si="110"/>
        <v>0</v>
      </c>
      <c r="AI266" s="368">
        <f t="shared" si="101"/>
        <v>0</v>
      </c>
      <c r="AJ266" s="368">
        <f t="shared" si="102"/>
        <v>0</v>
      </c>
      <c r="AK266" s="64"/>
      <c r="AL266" s="64"/>
      <c r="AM266" s="64"/>
      <c r="AN266" s="64"/>
      <c r="AO266" s="64"/>
      <c r="AP266" s="64"/>
      <c r="AQ266" s="64"/>
      <c r="AR266" s="64"/>
      <c r="AS266" s="64"/>
      <c r="AT266" s="64"/>
      <c r="AU266" s="64"/>
      <c r="AV266" s="64"/>
      <c r="AW266" s="64"/>
      <c r="AX266" s="64"/>
      <c r="AY266" s="64"/>
      <c r="AZ266" s="64"/>
      <c r="BA266" s="64"/>
      <c r="BB266" s="64"/>
      <c r="BC266" s="64"/>
      <c r="BD266" s="64"/>
      <c r="BE266" s="64"/>
      <c r="BF266" s="64"/>
      <c r="BG266" s="64"/>
      <c r="BH266" s="64"/>
      <c r="BI266" s="64"/>
      <c r="BJ266" s="64"/>
      <c r="BK266" s="64"/>
      <c r="BL266" s="64"/>
      <c r="BM266" s="64"/>
      <c r="BN266" s="64"/>
      <c r="BO266" s="64"/>
      <c r="BP266" s="64"/>
      <c r="BQ266" s="64"/>
      <c r="BR266" s="64"/>
      <c r="BS266" s="64"/>
      <c r="BT266" s="64"/>
      <c r="BU266" s="64"/>
      <c r="BV266" s="64"/>
      <c r="BW266" s="64"/>
      <c r="BX266" s="64"/>
      <c r="BY266" s="64"/>
      <c r="BZ266" s="64"/>
      <c r="CA266" s="64"/>
      <c r="CB266" s="64"/>
      <c r="CC266" s="64"/>
      <c r="CD266" s="64"/>
      <c r="CE266" s="64"/>
      <c r="CF266" s="64"/>
      <c r="CG266" s="64"/>
      <c r="CH266" s="65"/>
    </row>
    <row r="267" spans="1:86" s="66" customFormat="1" ht="54.75" customHeight="1" x14ac:dyDescent="0.25">
      <c r="A267" s="135">
        <v>23</v>
      </c>
      <c r="B267" s="58" t="s">
        <v>457</v>
      </c>
      <c r="C267" s="52"/>
      <c r="D267" s="52"/>
      <c r="E267" s="52">
        <v>1</v>
      </c>
      <c r="F267" s="52">
        <v>1</v>
      </c>
      <c r="G267" s="58"/>
      <c r="H267" s="142" t="s">
        <v>1115</v>
      </c>
      <c r="I267" s="60">
        <v>2400</v>
      </c>
      <c r="J267" s="60">
        <v>2400</v>
      </c>
      <c r="K267" s="71"/>
      <c r="L267" s="71"/>
      <c r="M267" s="71"/>
      <c r="N267" s="71"/>
      <c r="O267" s="71"/>
      <c r="P267" s="71"/>
      <c r="Q267" s="71"/>
      <c r="R267" s="71"/>
      <c r="S267" s="71"/>
      <c r="T267" s="71"/>
      <c r="U267" s="71"/>
      <c r="V267" s="63">
        <f t="shared" si="117"/>
        <v>0</v>
      </c>
      <c r="W267" s="63">
        <f t="shared" si="118"/>
        <v>0</v>
      </c>
      <c r="X267" s="60">
        <v>2400</v>
      </c>
      <c r="Y267" s="63">
        <f t="shared" si="119"/>
        <v>0</v>
      </c>
      <c r="Z267" s="63">
        <v>2350</v>
      </c>
      <c r="AA267" s="63">
        <f t="shared" si="120"/>
        <v>1000</v>
      </c>
      <c r="AB267" s="63">
        <v>1000</v>
      </c>
      <c r="AC267" s="63"/>
      <c r="AD267" s="63"/>
      <c r="AE267" s="63"/>
      <c r="AG267" s="102"/>
      <c r="AH267" s="116">
        <f t="shared" si="110"/>
        <v>0</v>
      </c>
      <c r="AI267" s="368">
        <f t="shared" si="101"/>
        <v>0</v>
      </c>
      <c r="AJ267" s="368">
        <f t="shared" si="102"/>
        <v>0</v>
      </c>
      <c r="AK267" s="64"/>
      <c r="AL267" s="64"/>
      <c r="AM267" s="64"/>
      <c r="AN267" s="64"/>
      <c r="AO267" s="64"/>
      <c r="AP267" s="64"/>
      <c r="AQ267" s="64"/>
      <c r="AR267" s="64"/>
      <c r="AS267" s="64"/>
      <c r="AT267" s="64"/>
      <c r="AU267" s="64"/>
      <c r="AV267" s="64"/>
      <c r="AW267" s="64"/>
      <c r="AX267" s="64"/>
      <c r="AY267" s="64"/>
      <c r="AZ267" s="64"/>
      <c r="BA267" s="64"/>
      <c r="BB267" s="64"/>
      <c r="BC267" s="64"/>
      <c r="BD267" s="64"/>
      <c r="BE267" s="64"/>
      <c r="BF267" s="64"/>
      <c r="BG267" s="64"/>
      <c r="BH267" s="64"/>
      <c r="BI267" s="64"/>
      <c r="BJ267" s="64"/>
      <c r="BK267" s="64"/>
      <c r="BL267" s="64"/>
      <c r="BM267" s="64"/>
      <c r="BN267" s="64"/>
      <c r="BO267" s="64"/>
      <c r="BP267" s="64"/>
      <c r="BQ267" s="64"/>
      <c r="BR267" s="64"/>
      <c r="BS267" s="64"/>
      <c r="BT267" s="64"/>
      <c r="BU267" s="64"/>
      <c r="BV267" s="64"/>
      <c r="BW267" s="64"/>
      <c r="BX267" s="64"/>
      <c r="BY267" s="64"/>
      <c r="BZ267" s="64"/>
      <c r="CA267" s="64"/>
      <c r="CB267" s="64"/>
      <c r="CC267" s="64"/>
      <c r="CD267" s="64"/>
      <c r="CE267" s="64"/>
      <c r="CF267" s="64"/>
      <c r="CG267" s="64"/>
      <c r="CH267" s="65"/>
    </row>
    <row r="268" spans="1:86" s="66" customFormat="1" ht="63" customHeight="1" x14ac:dyDescent="0.25">
      <c r="A268" s="135">
        <v>24</v>
      </c>
      <c r="B268" s="58" t="s">
        <v>458</v>
      </c>
      <c r="C268" s="52"/>
      <c r="D268" s="52"/>
      <c r="E268" s="52">
        <v>1</v>
      </c>
      <c r="F268" s="52">
        <v>1</v>
      </c>
      <c r="G268" s="58"/>
      <c r="H268" s="142" t="s">
        <v>1116</v>
      </c>
      <c r="I268" s="60">
        <v>1200</v>
      </c>
      <c r="J268" s="60">
        <v>1200</v>
      </c>
      <c r="K268" s="71"/>
      <c r="L268" s="71"/>
      <c r="M268" s="71"/>
      <c r="N268" s="71"/>
      <c r="O268" s="71"/>
      <c r="P268" s="71"/>
      <c r="Q268" s="71"/>
      <c r="R268" s="71"/>
      <c r="S268" s="71"/>
      <c r="T268" s="71"/>
      <c r="U268" s="71"/>
      <c r="V268" s="63">
        <f t="shared" si="117"/>
        <v>0</v>
      </c>
      <c r="W268" s="63">
        <f t="shared" si="118"/>
        <v>0</v>
      </c>
      <c r="X268" s="60">
        <v>1200</v>
      </c>
      <c r="Y268" s="63">
        <f t="shared" si="119"/>
        <v>0</v>
      </c>
      <c r="Z268" s="63">
        <f t="shared" ref="Z268:Z276" si="122">95%*X268</f>
        <v>1140</v>
      </c>
      <c r="AA268" s="63">
        <f t="shared" si="120"/>
        <v>1140</v>
      </c>
      <c r="AB268" s="63">
        <v>1140</v>
      </c>
      <c r="AC268" s="63"/>
      <c r="AD268" s="63"/>
      <c r="AE268" s="63"/>
      <c r="AG268" s="102"/>
      <c r="AH268" s="116">
        <f t="shared" si="110"/>
        <v>0</v>
      </c>
      <c r="AI268" s="368">
        <f t="shared" si="101"/>
        <v>0</v>
      </c>
      <c r="AJ268" s="368">
        <f t="shared" si="102"/>
        <v>0</v>
      </c>
      <c r="AK268" s="64"/>
      <c r="AL268" s="64"/>
      <c r="AM268" s="64"/>
      <c r="AN268" s="64"/>
      <c r="AO268" s="64"/>
      <c r="AP268" s="64"/>
      <c r="AQ268" s="64"/>
      <c r="AR268" s="64"/>
      <c r="AS268" s="64"/>
      <c r="AT268" s="64"/>
      <c r="AU268" s="64"/>
      <c r="AV268" s="64"/>
      <c r="AW268" s="64"/>
      <c r="AX268" s="64"/>
      <c r="AY268" s="64"/>
      <c r="AZ268" s="64"/>
      <c r="BA268" s="64"/>
      <c r="BB268" s="64"/>
      <c r="BC268" s="64"/>
      <c r="BD268" s="64"/>
      <c r="BE268" s="64"/>
      <c r="BF268" s="64"/>
      <c r="BG268" s="64"/>
      <c r="BH268" s="64"/>
      <c r="BI268" s="64"/>
      <c r="BJ268" s="64"/>
      <c r="BK268" s="64"/>
      <c r="BL268" s="64"/>
      <c r="BM268" s="64"/>
      <c r="BN268" s="64"/>
      <c r="BO268" s="64"/>
      <c r="BP268" s="64"/>
      <c r="BQ268" s="64"/>
      <c r="BR268" s="64"/>
      <c r="BS268" s="64"/>
      <c r="BT268" s="64"/>
      <c r="BU268" s="64"/>
      <c r="BV268" s="64"/>
      <c r="BW268" s="64"/>
      <c r="BX268" s="64"/>
      <c r="BY268" s="64"/>
      <c r="BZ268" s="64"/>
      <c r="CA268" s="64"/>
      <c r="CB268" s="64"/>
      <c r="CC268" s="64"/>
      <c r="CD268" s="64"/>
      <c r="CE268" s="64"/>
      <c r="CF268" s="64"/>
      <c r="CG268" s="64"/>
      <c r="CH268" s="65"/>
    </row>
    <row r="269" spans="1:86" s="66" customFormat="1" ht="54.75" customHeight="1" x14ac:dyDescent="0.25">
      <c r="A269" s="135">
        <v>25</v>
      </c>
      <c r="B269" s="58" t="s">
        <v>459</v>
      </c>
      <c r="C269" s="52"/>
      <c r="D269" s="52"/>
      <c r="E269" s="52">
        <v>1</v>
      </c>
      <c r="F269" s="52">
        <v>1</v>
      </c>
      <c r="G269" s="58"/>
      <c r="H269" s="142" t="s">
        <v>1117</v>
      </c>
      <c r="I269" s="60">
        <v>1000</v>
      </c>
      <c r="J269" s="60">
        <v>1000</v>
      </c>
      <c r="K269" s="71"/>
      <c r="L269" s="71"/>
      <c r="M269" s="71"/>
      <c r="N269" s="71"/>
      <c r="O269" s="71"/>
      <c r="P269" s="71"/>
      <c r="Q269" s="71"/>
      <c r="R269" s="71"/>
      <c r="S269" s="71"/>
      <c r="T269" s="71"/>
      <c r="U269" s="71"/>
      <c r="V269" s="63">
        <f t="shared" si="117"/>
        <v>0</v>
      </c>
      <c r="W269" s="63">
        <f t="shared" si="118"/>
        <v>0</v>
      </c>
      <c r="X269" s="60">
        <v>1000</v>
      </c>
      <c r="Y269" s="63">
        <f t="shared" si="119"/>
        <v>0</v>
      </c>
      <c r="Z269" s="63">
        <f t="shared" si="122"/>
        <v>950</v>
      </c>
      <c r="AA269" s="63">
        <f t="shared" si="120"/>
        <v>950</v>
      </c>
      <c r="AB269" s="63">
        <v>950</v>
      </c>
      <c r="AC269" s="63"/>
      <c r="AD269" s="63"/>
      <c r="AE269" s="63"/>
      <c r="AG269" s="102"/>
      <c r="AH269" s="116">
        <f t="shared" si="110"/>
        <v>0</v>
      </c>
      <c r="AI269" s="368">
        <f t="shared" si="101"/>
        <v>0</v>
      </c>
      <c r="AJ269" s="368">
        <f t="shared" si="102"/>
        <v>0</v>
      </c>
      <c r="AK269" s="64"/>
      <c r="AL269" s="64"/>
      <c r="AM269" s="64"/>
      <c r="AN269" s="64"/>
      <c r="AO269" s="64"/>
      <c r="AP269" s="64"/>
      <c r="AQ269" s="64"/>
      <c r="AR269" s="64"/>
      <c r="AS269" s="64"/>
      <c r="AT269" s="64"/>
      <c r="AU269" s="64"/>
      <c r="AV269" s="64"/>
      <c r="AW269" s="64"/>
      <c r="AX269" s="64"/>
      <c r="AY269" s="64"/>
      <c r="AZ269" s="64"/>
      <c r="BA269" s="64"/>
      <c r="BB269" s="64"/>
      <c r="BC269" s="64"/>
      <c r="BD269" s="64"/>
      <c r="BE269" s="64"/>
      <c r="BF269" s="64"/>
      <c r="BG269" s="64"/>
      <c r="BH269" s="64"/>
      <c r="BI269" s="64"/>
      <c r="BJ269" s="64"/>
      <c r="BK269" s="64"/>
      <c r="BL269" s="64"/>
      <c r="BM269" s="64"/>
      <c r="BN269" s="64"/>
      <c r="BO269" s="64"/>
      <c r="BP269" s="64"/>
      <c r="BQ269" s="64"/>
      <c r="BR269" s="64"/>
      <c r="BS269" s="64"/>
      <c r="BT269" s="64"/>
      <c r="BU269" s="64"/>
      <c r="BV269" s="64"/>
      <c r="BW269" s="64"/>
      <c r="BX269" s="64"/>
      <c r="BY269" s="64"/>
      <c r="BZ269" s="64"/>
      <c r="CA269" s="64"/>
      <c r="CB269" s="64"/>
      <c r="CC269" s="64"/>
      <c r="CD269" s="64"/>
      <c r="CE269" s="64"/>
      <c r="CF269" s="64"/>
      <c r="CG269" s="64"/>
      <c r="CH269" s="65"/>
    </row>
    <row r="270" spans="1:86" s="66" customFormat="1" ht="54.75" customHeight="1" x14ac:dyDescent="0.25">
      <c r="A270" s="135">
        <v>26</v>
      </c>
      <c r="B270" s="58" t="s">
        <v>460</v>
      </c>
      <c r="C270" s="52"/>
      <c r="D270" s="52"/>
      <c r="E270" s="52">
        <v>1</v>
      </c>
      <c r="F270" s="52">
        <v>1</v>
      </c>
      <c r="G270" s="58"/>
      <c r="H270" s="52" t="s">
        <v>1148</v>
      </c>
      <c r="I270" s="60">
        <v>1200</v>
      </c>
      <c r="J270" s="60">
        <v>1200</v>
      </c>
      <c r="K270" s="71"/>
      <c r="L270" s="71"/>
      <c r="M270" s="71"/>
      <c r="N270" s="71"/>
      <c r="O270" s="71"/>
      <c r="P270" s="71"/>
      <c r="Q270" s="71"/>
      <c r="R270" s="71"/>
      <c r="S270" s="71"/>
      <c r="T270" s="71"/>
      <c r="U270" s="71"/>
      <c r="V270" s="63">
        <f t="shared" si="117"/>
        <v>0</v>
      </c>
      <c r="W270" s="63">
        <f t="shared" si="118"/>
        <v>0</v>
      </c>
      <c r="X270" s="60">
        <v>1200</v>
      </c>
      <c r="Y270" s="63">
        <f t="shared" si="119"/>
        <v>0</v>
      </c>
      <c r="Z270" s="63">
        <f t="shared" si="122"/>
        <v>1140</v>
      </c>
      <c r="AA270" s="63">
        <f t="shared" si="120"/>
        <v>1140</v>
      </c>
      <c r="AB270" s="63">
        <v>1140</v>
      </c>
      <c r="AC270" s="63"/>
      <c r="AD270" s="63"/>
      <c r="AE270" s="63"/>
      <c r="AG270" s="102"/>
      <c r="AH270" s="116">
        <f t="shared" si="110"/>
        <v>0</v>
      </c>
      <c r="AI270" s="368">
        <f t="shared" ref="AI270:AI333" si="123">P270-Q270</f>
        <v>0</v>
      </c>
      <c r="AJ270" s="368">
        <f t="shared" ref="AJ270:AJ333" si="124">V270-W270</f>
        <v>0</v>
      </c>
      <c r="AK270" s="64"/>
      <c r="AL270" s="64"/>
      <c r="AM270" s="64"/>
      <c r="AN270" s="64"/>
      <c r="AO270" s="64"/>
      <c r="AP270" s="64"/>
      <c r="AQ270" s="64"/>
      <c r="AR270" s="64"/>
      <c r="AS270" s="64"/>
      <c r="AT270" s="64"/>
      <c r="AU270" s="64"/>
      <c r="AV270" s="64"/>
      <c r="AW270" s="64"/>
      <c r="AX270" s="64"/>
      <c r="AY270" s="64"/>
      <c r="AZ270" s="64"/>
      <c r="BA270" s="64"/>
      <c r="BB270" s="64"/>
      <c r="BC270" s="64"/>
      <c r="BD270" s="64"/>
      <c r="BE270" s="64"/>
      <c r="BF270" s="64"/>
      <c r="BG270" s="64"/>
      <c r="BH270" s="64"/>
      <c r="BI270" s="64"/>
      <c r="BJ270" s="64"/>
      <c r="BK270" s="64"/>
      <c r="BL270" s="64"/>
      <c r="BM270" s="64"/>
      <c r="BN270" s="64"/>
      <c r="BO270" s="64"/>
      <c r="BP270" s="64"/>
      <c r="BQ270" s="64"/>
      <c r="BR270" s="64"/>
      <c r="BS270" s="64"/>
      <c r="BT270" s="64"/>
      <c r="BU270" s="64"/>
      <c r="BV270" s="64"/>
      <c r="BW270" s="64"/>
      <c r="BX270" s="64"/>
      <c r="BY270" s="64"/>
      <c r="BZ270" s="64"/>
      <c r="CA270" s="64"/>
      <c r="CB270" s="64"/>
      <c r="CC270" s="64"/>
      <c r="CD270" s="64"/>
      <c r="CE270" s="64"/>
      <c r="CF270" s="64"/>
      <c r="CG270" s="64"/>
      <c r="CH270" s="65"/>
    </row>
    <row r="271" spans="1:86" s="66" customFormat="1" ht="54.75" customHeight="1" x14ac:dyDescent="0.25">
      <c r="A271" s="135">
        <v>27</v>
      </c>
      <c r="B271" s="58" t="s">
        <v>461</v>
      </c>
      <c r="C271" s="52"/>
      <c r="D271" s="52"/>
      <c r="E271" s="52">
        <v>1</v>
      </c>
      <c r="F271" s="52">
        <v>1</v>
      </c>
      <c r="G271" s="58"/>
      <c r="H271" s="142" t="s">
        <v>1118</v>
      </c>
      <c r="I271" s="60">
        <v>1200</v>
      </c>
      <c r="J271" s="60">
        <v>1200</v>
      </c>
      <c r="K271" s="71"/>
      <c r="L271" s="71"/>
      <c r="M271" s="71"/>
      <c r="N271" s="71"/>
      <c r="O271" s="71"/>
      <c r="P271" s="71"/>
      <c r="Q271" s="71"/>
      <c r="R271" s="71"/>
      <c r="S271" s="71"/>
      <c r="T271" s="71"/>
      <c r="U271" s="71"/>
      <c r="V271" s="63">
        <f t="shared" si="117"/>
        <v>0</v>
      </c>
      <c r="W271" s="63">
        <f t="shared" si="118"/>
        <v>0</v>
      </c>
      <c r="X271" s="60">
        <v>1200</v>
      </c>
      <c r="Y271" s="63">
        <f t="shared" si="119"/>
        <v>0</v>
      </c>
      <c r="Z271" s="63">
        <f t="shared" si="122"/>
        <v>1140</v>
      </c>
      <c r="AA271" s="63">
        <f t="shared" si="120"/>
        <v>1140</v>
      </c>
      <c r="AB271" s="63">
        <v>1140</v>
      </c>
      <c r="AC271" s="63"/>
      <c r="AD271" s="63"/>
      <c r="AE271" s="63"/>
      <c r="AG271" s="102"/>
      <c r="AH271" s="116">
        <f t="shared" si="110"/>
        <v>0</v>
      </c>
      <c r="AI271" s="368">
        <f t="shared" si="123"/>
        <v>0</v>
      </c>
      <c r="AJ271" s="368">
        <f t="shared" si="124"/>
        <v>0</v>
      </c>
      <c r="AK271" s="64"/>
      <c r="AL271" s="64"/>
      <c r="AM271" s="64"/>
      <c r="AN271" s="64"/>
      <c r="AO271" s="64"/>
      <c r="AP271" s="64"/>
      <c r="AQ271" s="64"/>
      <c r="AR271" s="64"/>
      <c r="AS271" s="64"/>
      <c r="AT271" s="64"/>
      <c r="AU271" s="64"/>
      <c r="AV271" s="64"/>
      <c r="AW271" s="64"/>
      <c r="AX271" s="64"/>
      <c r="AY271" s="64"/>
      <c r="AZ271" s="64"/>
      <c r="BA271" s="64"/>
      <c r="BB271" s="64"/>
      <c r="BC271" s="64"/>
      <c r="BD271" s="64"/>
      <c r="BE271" s="64"/>
      <c r="BF271" s="64"/>
      <c r="BG271" s="64"/>
      <c r="BH271" s="64"/>
      <c r="BI271" s="64"/>
      <c r="BJ271" s="64"/>
      <c r="BK271" s="64"/>
      <c r="BL271" s="64"/>
      <c r="BM271" s="64"/>
      <c r="BN271" s="64"/>
      <c r="BO271" s="64"/>
      <c r="BP271" s="64"/>
      <c r="BQ271" s="64"/>
      <c r="BR271" s="64"/>
      <c r="BS271" s="64"/>
      <c r="BT271" s="64"/>
      <c r="BU271" s="64"/>
      <c r="BV271" s="64"/>
      <c r="BW271" s="64"/>
      <c r="BX271" s="64"/>
      <c r="BY271" s="64"/>
      <c r="BZ271" s="64"/>
      <c r="CA271" s="64"/>
      <c r="CB271" s="64"/>
      <c r="CC271" s="64"/>
      <c r="CD271" s="64"/>
      <c r="CE271" s="64"/>
      <c r="CF271" s="64"/>
      <c r="CG271" s="64"/>
      <c r="CH271" s="65"/>
    </row>
    <row r="272" spans="1:86" s="66" customFormat="1" ht="54.75" customHeight="1" x14ac:dyDescent="0.25">
      <c r="A272" s="135">
        <v>28</v>
      </c>
      <c r="B272" s="58" t="s">
        <v>462</v>
      </c>
      <c r="C272" s="52"/>
      <c r="D272" s="52"/>
      <c r="E272" s="52">
        <v>1</v>
      </c>
      <c r="F272" s="52">
        <v>1</v>
      </c>
      <c r="G272" s="58"/>
      <c r="H272" s="52" t="s">
        <v>1149</v>
      </c>
      <c r="I272" s="60">
        <v>1200</v>
      </c>
      <c r="J272" s="60">
        <v>1200</v>
      </c>
      <c r="K272" s="71"/>
      <c r="L272" s="71"/>
      <c r="M272" s="71"/>
      <c r="N272" s="71"/>
      <c r="O272" s="71"/>
      <c r="P272" s="71"/>
      <c r="Q272" s="71"/>
      <c r="R272" s="71"/>
      <c r="S272" s="71"/>
      <c r="T272" s="71"/>
      <c r="U272" s="71"/>
      <c r="V272" s="63">
        <f t="shared" si="117"/>
        <v>0</v>
      </c>
      <c r="W272" s="63">
        <f t="shared" si="118"/>
        <v>0</v>
      </c>
      <c r="X272" s="60">
        <v>1200</v>
      </c>
      <c r="Y272" s="63">
        <f t="shared" si="119"/>
        <v>0</v>
      </c>
      <c r="Z272" s="63">
        <f t="shared" si="122"/>
        <v>1140</v>
      </c>
      <c r="AA272" s="63">
        <f t="shared" si="120"/>
        <v>1140</v>
      </c>
      <c r="AB272" s="63">
        <v>1140</v>
      </c>
      <c r="AC272" s="63"/>
      <c r="AD272" s="63"/>
      <c r="AE272" s="63"/>
      <c r="AG272" s="102"/>
      <c r="AH272" s="116">
        <f t="shared" si="110"/>
        <v>0</v>
      </c>
      <c r="AI272" s="368">
        <f t="shared" si="123"/>
        <v>0</v>
      </c>
      <c r="AJ272" s="368">
        <f t="shared" si="124"/>
        <v>0</v>
      </c>
      <c r="AK272" s="64"/>
      <c r="AL272" s="64"/>
      <c r="AM272" s="64"/>
      <c r="AN272" s="64"/>
      <c r="AO272" s="64"/>
      <c r="AP272" s="64"/>
      <c r="AQ272" s="64"/>
      <c r="AR272" s="64"/>
      <c r="AS272" s="64"/>
      <c r="AT272" s="64"/>
      <c r="AU272" s="64"/>
      <c r="AV272" s="64"/>
      <c r="AW272" s="64"/>
      <c r="AX272" s="64"/>
      <c r="AY272" s="64"/>
      <c r="AZ272" s="64"/>
      <c r="BA272" s="64"/>
      <c r="BB272" s="64"/>
      <c r="BC272" s="64"/>
      <c r="BD272" s="64"/>
      <c r="BE272" s="64"/>
      <c r="BF272" s="64"/>
      <c r="BG272" s="64"/>
      <c r="BH272" s="64"/>
      <c r="BI272" s="64"/>
      <c r="BJ272" s="64"/>
      <c r="BK272" s="64"/>
      <c r="BL272" s="64"/>
      <c r="BM272" s="64"/>
      <c r="BN272" s="64"/>
      <c r="BO272" s="64"/>
      <c r="BP272" s="64"/>
      <c r="BQ272" s="64"/>
      <c r="BR272" s="64"/>
      <c r="BS272" s="64"/>
      <c r="BT272" s="64"/>
      <c r="BU272" s="64"/>
      <c r="BV272" s="64"/>
      <c r="BW272" s="64"/>
      <c r="BX272" s="64"/>
      <c r="BY272" s="64"/>
      <c r="BZ272" s="64"/>
      <c r="CA272" s="64"/>
      <c r="CB272" s="64"/>
      <c r="CC272" s="64"/>
      <c r="CD272" s="64"/>
      <c r="CE272" s="64"/>
      <c r="CF272" s="64"/>
      <c r="CG272" s="64"/>
      <c r="CH272" s="65"/>
    </row>
    <row r="273" spans="1:86" s="66" customFormat="1" ht="54.75" customHeight="1" x14ac:dyDescent="0.25">
      <c r="A273" s="135">
        <v>29</v>
      </c>
      <c r="B273" s="58" t="s">
        <v>463</v>
      </c>
      <c r="C273" s="52"/>
      <c r="D273" s="52"/>
      <c r="E273" s="52">
        <v>1</v>
      </c>
      <c r="F273" s="52">
        <v>1</v>
      </c>
      <c r="G273" s="58"/>
      <c r="H273" s="142" t="s">
        <v>1119</v>
      </c>
      <c r="I273" s="60">
        <v>1500</v>
      </c>
      <c r="J273" s="60">
        <v>1500</v>
      </c>
      <c r="K273" s="71"/>
      <c r="L273" s="71"/>
      <c r="M273" s="71"/>
      <c r="N273" s="71"/>
      <c r="O273" s="71"/>
      <c r="P273" s="71"/>
      <c r="Q273" s="71"/>
      <c r="R273" s="71"/>
      <c r="S273" s="71"/>
      <c r="T273" s="71"/>
      <c r="U273" s="71"/>
      <c r="V273" s="63">
        <f t="shared" si="117"/>
        <v>0</v>
      </c>
      <c r="W273" s="63">
        <f t="shared" si="118"/>
        <v>0</v>
      </c>
      <c r="X273" s="60">
        <v>1500</v>
      </c>
      <c r="Y273" s="63">
        <f t="shared" si="119"/>
        <v>0</v>
      </c>
      <c r="Z273" s="63">
        <f t="shared" si="122"/>
        <v>1425</v>
      </c>
      <c r="AA273" s="63">
        <f t="shared" si="120"/>
        <v>1425</v>
      </c>
      <c r="AB273" s="63">
        <v>1425</v>
      </c>
      <c r="AC273" s="63"/>
      <c r="AD273" s="63"/>
      <c r="AE273" s="63"/>
      <c r="AG273" s="102"/>
      <c r="AH273" s="116">
        <f t="shared" si="110"/>
        <v>0</v>
      </c>
      <c r="AI273" s="368">
        <f t="shared" si="123"/>
        <v>0</v>
      </c>
      <c r="AJ273" s="368">
        <f t="shared" si="124"/>
        <v>0</v>
      </c>
      <c r="AK273" s="64"/>
      <c r="AL273" s="64"/>
      <c r="AM273" s="64"/>
      <c r="AN273" s="64"/>
      <c r="AO273" s="64"/>
      <c r="AP273" s="64"/>
      <c r="AQ273" s="64"/>
      <c r="AR273" s="64"/>
      <c r="AS273" s="64"/>
      <c r="AT273" s="64"/>
      <c r="AU273" s="64"/>
      <c r="AV273" s="64"/>
      <c r="AW273" s="64"/>
      <c r="AX273" s="64"/>
      <c r="AY273" s="64"/>
      <c r="AZ273" s="64"/>
      <c r="BA273" s="64"/>
      <c r="BB273" s="64"/>
      <c r="BC273" s="64"/>
      <c r="BD273" s="64"/>
      <c r="BE273" s="64"/>
      <c r="BF273" s="64"/>
      <c r="BG273" s="64"/>
      <c r="BH273" s="64"/>
      <c r="BI273" s="64"/>
      <c r="BJ273" s="64"/>
      <c r="BK273" s="64"/>
      <c r="BL273" s="64"/>
      <c r="BM273" s="64"/>
      <c r="BN273" s="64"/>
      <c r="BO273" s="64"/>
      <c r="BP273" s="64"/>
      <c r="BQ273" s="64"/>
      <c r="BR273" s="64"/>
      <c r="BS273" s="64"/>
      <c r="BT273" s="64"/>
      <c r="BU273" s="64"/>
      <c r="BV273" s="64"/>
      <c r="BW273" s="64"/>
      <c r="BX273" s="64"/>
      <c r="BY273" s="64"/>
      <c r="BZ273" s="64"/>
      <c r="CA273" s="64"/>
      <c r="CB273" s="64"/>
      <c r="CC273" s="64"/>
      <c r="CD273" s="64"/>
      <c r="CE273" s="64"/>
      <c r="CF273" s="64"/>
      <c r="CG273" s="64"/>
      <c r="CH273" s="65"/>
    </row>
    <row r="274" spans="1:86" s="66" customFormat="1" ht="66.75" customHeight="1" x14ac:dyDescent="0.25">
      <c r="A274" s="135">
        <v>30</v>
      </c>
      <c r="B274" s="58" t="s">
        <v>464</v>
      </c>
      <c r="C274" s="52"/>
      <c r="D274" s="52"/>
      <c r="E274" s="52">
        <v>1</v>
      </c>
      <c r="F274" s="52">
        <v>1</v>
      </c>
      <c r="G274" s="58"/>
      <c r="H274" s="142" t="s">
        <v>1120</v>
      </c>
      <c r="I274" s="60">
        <f>J274</f>
        <v>1000</v>
      </c>
      <c r="J274" s="60">
        <v>1000</v>
      </c>
      <c r="K274" s="71"/>
      <c r="L274" s="71"/>
      <c r="M274" s="71"/>
      <c r="N274" s="71"/>
      <c r="O274" s="71"/>
      <c r="P274" s="71"/>
      <c r="Q274" s="71"/>
      <c r="R274" s="71"/>
      <c r="S274" s="71"/>
      <c r="T274" s="71"/>
      <c r="U274" s="71"/>
      <c r="V274" s="63">
        <f t="shared" si="117"/>
        <v>0</v>
      </c>
      <c r="W274" s="63">
        <f t="shared" si="118"/>
        <v>0</v>
      </c>
      <c r="X274" s="60">
        <v>1000</v>
      </c>
      <c r="Y274" s="63">
        <f t="shared" si="119"/>
        <v>0</v>
      </c>
      <c r="Z274" s="63">
        <f t="shared" si="122"/>
        <v>950</v>
      </c>
      <c r="AA274" s="63">
        <f t="shared" si="120"/>
        <v>950</v>
      </c>
      <c r="AB274" s="63">
        <v>950</v>
      </c>
      <c r="AC274" s="63"/>
      <c r="AD274" s="63"/>
      <c r="AE274" s="63"/>
      <c r="AG274" s="102"/>
      <c r="AH274" s="116">
        <f t="shared" si="110"/>
        <v>0</v>
      </c>
      <c r="AI274" s="368">
        <f t="shared" si="123"/>
        <v>0</v>
      </c>
      <c r="AJ274" s="368">
        <f t="shared" si="124"/>
        <v>0</v>
      </c>
      <c r="AK274" s="64"/>
      <c r="AL274" s="64"/>
      <c r="AM274" s="64"/>
      <c r="AN274" s="64"/>
      <c r="AO274" s="64"/>
      <c r="AP274" s="64"/>
      <c r="AQ274" s="64"/>
      <c r="AR274" s="64"/>
      <c r="AS274" s="64"/>
      <c r="AT274" s="64"/>
      <c r="AU274" s="64"/>
      <c r="AV274" s="64"/>
      <c r="AW274" s="64"/>
      <c r="AX274" s="64"/>
      <c r="AY274" s="64"/>
      <c r="AZ274" s="64"/>
      <c r="BA274" s="64"/>
      <c r="BB274" s="64"/>
      <c r="BC274" s="64"/>
      <c r="BD274" s="64"/>
      <c r="BE274" s="64"/>
      <c r="BF274" s="64"/>
      <c r="BG274" s="64"/>
      <c r="BH274" s="64"/>
      <c r="BI274" s="64"/>
      <c r="BJ274" s="64"/>
      <c r="BK274" s="64"/>
      <c r="BL274" s="64"/>
      <c r="BM274" s="64"/>
      <c r="BN274" s="64"/>
      <c r="BO274" s="64"/>
      <c r="BP274" s="64"/>
      <c r="BQ274" s="64"/>
      <c r="BR274" s="64"/>
      <c r="BS274" s="64"/>
      <c r="BT274" s="64"/>
      <c r="BU274" s="64"/>
      <c r="BV274" s="64"/>
      <c r="BW274" s="64"/>
      <c r="BX274" s="64"/>
      <c r="BY274" s="64"/>
      <c r="BZ274" s="64"/>
      <c r="CA274" s="64"/>
      <c r="CB274" s="64"/>
      <c r="CC274" s="64"/>
      <c r="CD274" s="64"/>
      <c r="CE274" s="64"/>
      <c r="CF274" s="64"/>
      <c r="CG274" s="64"/>
      <c r="CH274" s="65"/>
    </row>
    <row r="275" spans="1:86" s="66" customFormat="1" ht="54.75" customHeight="1" x14ac:dyDescent="0.25">
      <c r="A275" s="135">
        <v>31</v>
      </c>
      <c r="B275" s="58" t="s">
        <v>465</v>
      </c>
      <c r="C275" s="52"/>
      <c r="D275" s="52"/>
      <c r="E275" s="52">
        <v>1</v>
      </c>
      <c r="F275" s="52">
        <v>1</v>
      </c>
      <c r="G275" s="58"/>
      <c r="H275" s="142" t="s">
        <v>1121</v>
      </c>
      <c r="I275" s="60">
        <v>1300</v>
      </c>
      <c r="J275" s="60">
        <v>1300</v>
      </c>
      <c r="K275" s="71"/>
      <c r="L275" s="71"/>
      <c r="M275" s="71"/>
      <c r="N275" s="71"/>
      <c r="O275" s="71"/>
      <c r="P275" s="71"/>
      <c r="Q275" s="71"/>
      <c r="R275" s="71"/>
      <c r="S275" s="71"/>
      <c r="T275" s="71"/>
      <c r="U275" s="71"/>
      <c r="V275" s="63">
        <f t="shared" si="117"/>
        <v>0</v>
      </c>
      <c r="W275" s="63">
        <f t="shared" si="118"/>
        <v>0</v>
      </c>
      <c r="X275" s="60">
        <v>1300</v>
      </c>
      <c r="Y275" s="63">
        <f t="shared" si="119"/>
        <v>0</v>
      </c>
      <c r="Z275" s="63">
        <f t="shared" si="122"/>
        <v>1235</v>
      </c>
      <c r="AA275" s="63">
        <f t="shared" si="120"/>
        <v>1235</v>
      </c>
      <c r="AB275" s="63">
        <v>1235</v>
      </c>
      <c r="AC275" s="63"/>
      <c r="AD275" s="63"/>
      <c r="AE275" s="63"/>
      <c r="AG275" s="102"/>
      <c r="AH275" s="116">
        <f t="shared" si="110"/>
        <v>0</v>
      </c>
      <c r="AI275" s="368">
        <f t="shared" si="123"/>
        <v>0</v>
      </c>
      <c r="AJ275" s="368">
        <f t="shared" si="124"/>
        <v>0</v>
      </c>
      <c r="AK275" s="64"/>
      <c r="AL275" s="64"/>
      <c r="AM275" s="64"/>
      <c r="AN275" s="64"/>
      <c r="AO275" s="64"/>
      <c r="AP275" s="64"/>
      <c r="AQ275" s="64"/>
      <c r="AR275" s="64"/>
      <c r="AS275" s="64"/>
      <c r="AT275" s="64"/>
      <c r="AU275" s="64"/>
      <c r="AV275" s="64"/>
      <c r="AW275" s="64"/>
      <c r="AX275" s="64"/>
      <c r="AY275" s="64"/>
      <c r="AZ275" s="64"/>
      <c r="BA275" s="64"/>
      <c r="BB275" s="64"/>
      <c r="BC275" s="64"/>
      <c r="BD275" s="64"/>
      <c r="BE275" s="64"/>
      <c r="BF275" s="64"/>
      <c r="BG275" s="64"/>
      <c r="BH275" s="64"/>
      <c r="BI275" s="64"/>
      <c r="BJ275" s="64"/>
      <c r="BK275" s="64"/>
      <c r="BL275" s="64"/>
      <c r="BM275" s="64"/>
      <c r="BN275" s="64"/>
      <c r="BO275" s="64"/>
      <c r="BP275" s="64"/>
      <c r="BQ275" s="64"/>
      <c r="BR275" s="64"/>
      <c r="BS275" s="64"/>
      <c r="BT275" s="64"/>
      <c r="BU275" s="64"/>
      <c r="BV275" s="64"/>
      <c r="BW275" s="64"/>
      <c r="BX275" s="64"/>
      <c r="BY275" s="64"/>
      <c r="BZ275" s="64"/>
      <c r="CA275" s="64"/>
      <c r="CB275" s="64"/>
      <c r="CC275" s="64"/>
      <c r="CD275" s="64"/>
      <c r="CE275" s="64"/>
      <c r="CF275" s="64"/>
      <c r="CG275" s="64"/>
      <c r="CH275" s="65"/>
    </row>
    <row r="276" spans="1:86" s="66" customFormat="1" ht="54.75" customHeight="1" x14ac:dyDescent="0.25">
      <c r="A276" s="135">
        <v>32</v>
      </c>
      <c r="B276" s="58" t="s">
        <v>466</v>
      </c>
      <c r="C276" s="52"/>
      <c r="D276" s="52"/>
      <c r="E276" s="52">
        <v>1</v>
      </c>
      <c r="F276" s="52">
        <v>1</v>
      </c>
      <c r="G276" s="58"/>
      <c r="H276" s="142" t="s">
        <v>1122</v>
      </c>
      <c r="I276" s="60">
        <v>1300</v>
      </c>
      <c r="J276" s="60">
        <v>1300</v>
      </c>
      <c r="K276" s="71"/>
      <c r="L276" s="71"/>
      <c r="M276" s="71"/>
      <c r="N276" s="71"/>
      <c r="O276" s="71"/>
      <c r="P276" s="71"/>
      <c r="Q276" s="71"/>
      <c r="R276" s="71"/>
      <c r="S276" s="71"/>
      <c r="T276" s="71"/>
      <c r="U276" s="71"/>
      <c r="V276" s="63">
        <f t="shared" si="117"/>
        <v>0</v>
      </c>
      <c r="W276" s="63">
        <f t="shared" si="118"/>
        <v>0</v>
      </c>
      <c r="X276" s="60">
        <v>1300</v>
      </c>
      <c r="Y276" s="63">
        <f t="shared" si="119"/>
        <v>0</v>
      </c>
      <c r="Z276" s="63">
        <f t="shared" si="122"/>
        <v>1235</v>
      </c>
      <c r="AA276" s="63">
        <f t="shared" si="120"/>
        <v>1235</v>
      </c>
      <c r="AB276" s="63">
        <v>1235</v>
      </c>
      <c r="AC276" s="63"/>
      <c r="AD276" s="63"/>
      <c r="AE276" s="63"/>
      <c r="AG276" s="102"/>
      <c r="AH276" s="116">
        <f t="shared" si="110"/>
        <v>0</v>
      </c>
      <c r="AI276" s="368">
        <f t="shared" si="123"/>
        <v>0</v>
      </c>
      <c r="AJ276" s="368">
        <f t="shared" si="124"/>
        <v>0</v>
      </c>
      <c r="AK276" s="64"/>
      <c r="AL276" s="64"/>
      <c r="AM276" s="64"/>
      <c r="AN276" s="64"/>
      <c r="AO276" s="64"/>
      <c r="AP276" s="64"/>
      <c r="AQ276" s="64"/>
      <c r="AR276" s="64"/>
      <c r="AS276" s="64"/>
      <c r="AT276" s="64"/>
      <c r="AU276" s="64"/>
      <c r="AV276" s="64"/>
      <c r="AW276" s="64"/>
      <c r="AX276" s="64"/>
      <c r="AY276" s="64"/>
      <c r="AZ276" s="64"/>
      <c r="BA276" s="64"/>
      <c r="BB276" s="64"/>
      <c r="BC276" s="64"/>
      <c r="BD276" s="64"/>
      <c r="BE276" s="64"/>
      <c r="BF276" s="64"/>
      <c r="BG276" s="64"/>
      <c r="BH276" s="64"/>
      <c r="BI276" s="64"/>
      <c r="BJ276" s="64"/>
      <c r="BK276" s="64"/>
      <c r="BL276" s="64"/>
      <c r="BM276" s="64"/>
      <c r="BN276" s="64"/>
      <c r="BO276" s="64"/>
      <c r="BP276" s="64"/>
      <c r="BQ276" s="64"/>
      <c r="BR276" s="64"/>
      <c r="BS276" s="64"/>
      <c r="BT276" s="64"/>
      <c r="BU276" s="64"/>
      <c r="BV276" s="64"/>
      <c r="BW276" s="64"/>
      <c r="BX276" s="64"/>
      <c r="BY276" s="64"/>
      <c r="BZ276" s="64"/>
      <c r="CA276" s="64"/>
      <c r="CB276" s="64"/>
      <c r="CC276" s="64"/>
      <c r="CD276" s="64"/>
      <c r="CE276" s="64"/>
      <c r="CF276" s="64"/>
      <c r="CG276" s="64"/>
      <c r="CH276" s="65"/>
    </row>
    <row r="277" spans="1:86" s="66" customFormat="1" ht="54.75" customHeight="1" x14ac:dyDescent="0.25">
      <c r="A277" s="135">
        <v>33</v>
      </c>
      <c r="B277" s="161" t="s">
        <v>467</v>
      </c>
      <c r="C277" s="52"/>
      <c r="D277" s="52"/>
      <c r="E277" s="52">
        <v>1</v>
      </c>
      <c r="F277" s="52">
        <v>1</v>
      </c>
      <c r="G277" s="161"/>
      <c r="H277" s="142" t="s">
        <v>1123</v>
      </c>
      <c r="I277" s="60">
        <v>2500</v>
      </c>
      <c r="J277" s="60">
        <v>2500</v>
      </c>
      <c r="K277" s="71"/>
      <c r="L277" s="71"/>
      <c r="M277" s="71"/>
      <c r="N277" s="71"/>
      <c r="O277" s="71"/>
      <c r="P277" s="71"/>
      <c r="Q277" s="71"/>
      <c r="R277" s="71"/>
      <c r="S277" s="71"/>
      <c r="T277" s="71"/>
      <c r="U277" s="71"/>
      <c r="V277" s="63">
        <f t="shared" si="117"/>
        <v>0</v>
      </c>
      <c r="W277" s="63">
        <f t="shared" si="118"/>
        <v>0</v>
      </c>
      <c r="X277" s="60">
        <v>2500</v>
      </c>
      <c r="Y277" s="63">
        <f t="shared" si="119"/>
        <v>0</v>
      </c>
      <c r="Z277" s="63">
        <v>2450</v>
      </c>
      <c r="AA277" s="63">
        <f t="shared" si="120"/>
        <v>1000</v>
      </c>
      <c r="AB277" s="63">
        <v>1000</v>
      </c>
      <c r="AC277" s="63"/>
      <c r="AD277" s="63"/>
      <c r="AE277" s="63"/>
      <c r="AG277" s="102"/>
      <c r="AH277" s="116">
        <f t="shared" si="110"/>
        <v>0</v>
      </c>
      <c r="AI277" s="368">
        <f t="shared" si="123"/>
        <v>0</v>
      </c>
      <c r="AJ277" s="368">
        <f t="shared" si="124"/>
        <v>0</v>
      </c>
      <c r="AK277" s="64"/>
      <c r="AL277" s="64"/>
      <c r="AM277" s="64"/>
      <c r="AN277" s="64"/>
      <c r="AO277" s="64"/>
      <c r="AP277" s="64"/>
      <c r="AQ277" s="64"/>
      <c r="AR277" s="64"/>
      <c r="AS277" s="64"/>
      <c r="AT277" s="64"/>
      <c r="AU277" s="64"/>
      <c r="AV277" s="64"/>
      <c r="AW277" s="64"/>
      <c r="AX277" s="64"/>
      <c r="AY277" s="64"/>
      <c r="AZ277" s="64"/>
      <c r="BA277" s="64"/>
      <c r="BB277" s="64"/>
      <c r="BC277" s="64"/>
      <c r="BD277" s="64"/>
      <c r="BE277" s="64"/>
      <c r="BF277" s="64"/>
      <c r="BG277" s="64"/>
      <c r="BH277" s="64"/>
      <c r="BI277" s="64"/>
      <c r="BJ277" s="64"/>
      <c r="BK277" s="64"/>
      <c r="BL277" s="64"/>
      <c r="BM277" s="64"/>
      <c r="BN277" s="64"/>
      <c r="BO277" s="64"/>
      <c r="BP277" s="64"/>
      <c r="BQ277" s="64"/>
      <c r="BR277" s="64"/>
      <c r="BS277" s="64"/>
      <c r="BT277" s="64"/>
      <c r="BU277" s="64"/>
      <c r="BV277" s="64"/>
      <c r="BW277" s="64"/>
      <c r="BX277" s="64"/>
      <c r="BY277" s="64"/>
      <c r="BZ277" s="64"/>
      <c r="CA277" s="64"/>
      <c r="CB277" s="64"/>
      <c r="CC277" s="64"/>
      <c r="CD277" s="64"/>
      <c r="CE277" s="64"/>
      <c r="CF277" s="64"/>
      <c r="CG277" s="64"/>
      <c r="CH277" s="65"/>
    </row>
    <row r="278" spans="1:86" s="66" customFormat="1" ht="54.75" customHeight="1" x14ac:dyDescent="0.25">
      <c r="A278" s="135">
        <v>34</v>
      </c>
      <c r="B278" s="161" t="s">
        <v>468</v>
      </c>
      <c r="C278" s="52"/>
      <c r="D278" s="52"/>
      <c r="E278" s="52">
        <v>1</v>
      </c>
      <c r="F278" s="52">
        <v>1</v>
      </c>
      <c r="G278" s="161"/>
      <c r="H278" s="142" t="s">
        <v>1124</v>
      </c>
      <c r="I278" s="60">
        <v>2000</v>
      </c>
      <c r="J278" s="60">
        <v>2000</v>
      </c>
      <c r="K278" s="71"/>
      <c r="L278" s="71"/>
      <c r="M278" s="71"/>
      <c r="N278" s="71"/>
      <c r="O278" s="71"/>
      <c r="P278" s="71"/>
      <c r="Q278" s="71"/>
      <c r="R278" s="71"/>
      <c r="S278" s="71"/>
      <c r="T278" s="71"/>
      <c r="U278" s="71"/>
      <c r="V278" s="63">
        <f t="shared" si="117"/>
        <v>0</v>
      </c>
      <c r="W278" s="63">
        <f t="shared" si="118"/>
        <v>0</v>
      </c>
      <c r="X278" s="60">
        <v>2000</v>
      </c>
      <c r="Y278" s="63">
        <f t="shared" si="119"/>
        <v>0</v>
      </c>
      <c r="Z278" s="63">
        <v>1950</v>
      </c>
      <c r="AA278" s="63">
        <f t="shared" si="120"/>
        <v>1000</v>
      </c>
      <c r="AB278" s="63">
        <v>1000</v>
      </c>
      <c r="AC278" s="63"/>
      <c r="AD278" s="63"/>
      <c r="AE278" s="63"/>
      <c r="AG278" s="102"/>
      <c r="AH278" s="116">
        <f t="shared" si="110"/>
        <v>0</v>
      </c>
      <c r="AI278" s="368">
        <f t="shared" si="123"/>
        <v>0</v>
      </c>
      <c r="AJ278" s="368">
        <f t="shared" si="124"/>
        <v>0</v>
      </c>
      <c r="AK278" s="64"/>
      <c r="AL278" s="64"/>
      <c r="AM278" s="64"/>
      <c r="AN278" s="64"/>
      <c r="AO278" s="64"/>
      <c r="AP278" s="64"/>
      <c r="AQ278" s="64"/>
      <c r="AR278" s="64"/>
      <c r="AS278" s="64"/>
      <c r="AT278" s="64"/>
      <c r="AU278" s="64"/>
      <c r="AV278" s="64"/>
      <c r="AW278" s="64"/>
      <c r="AX278" s="64"/>
      <c r="AY278" s="64"/>
      <c r="AZ278" s="64"/>
      <c r="BA278" s="64"/>
      <c r="BB278" s="64"/>
      <c r="BC278" s="64"/>
      <c r="BD278" s="64"/>
      <c r="BE278" s="64"/>
      <c r="BF278" s="64"/>
      <c r="BG278" s="64"/>
      <c r="BH278" s="64"/>
      <c r="BI278" s="64"/>
      <c r="BJ278" s="64"/>
      <c r="BK278" s="64"/>
      <c r="BL278" s="64"/>
      <c r="BM278" s="64"/>
      <c r="BN278" s="64"/>
      <c r="BO278" s="64"/>
      <c r="BP278" s="64"/>
      <c r="BQ278" s="64"/>
      <c r="BR278" s="64"/>
      <c r="BS278" s="64"/>
      <c r="BT278" s="64"/>
      <c r="BU278" s="64"/>
      <c r="BV278" s="64"/>
      <c r="BW278" s="64"/>
      <c r="BX278" s="64"/>
      <c r="BY278" s="64"/>
      <c r="BZ278" s="64"/>
      <c r="CA278" s="64"/>
      <c r="CB278" s="64"/>
      <c r="CC278" s="64"/>
      <c r="CD278" s="64"/>
      <c r="CE278" s="64"/>
      <c r="CF278" s="64"/>
      <c r="CG278" s="64"/>
      <c r="CH278" s="65"/>
    </row>
    <row r="279" spans="1:86" s="66" customFormat="1" ht="54.75" customHeight="1" x14ac:dyDescent="0.25">
      <c r="A279" s="135">
        <v>35</v>
      </c>
      <c r="B279" s="161" t="s">
        <v>469</v>
      </c>
      <c r="C279" s="52"/>
      <c r="D279" s="52"/>
      <c r="E279" s="52">
        <v>1</v>
      </c>
      <c r="F279" s="52">
        <v>1</v>
      </c>
      <c r="G279" s="161"/>
      <c r="H279" s="142" t="s">
        <v>1125</v>
      </c>
      <c r="I279" s="60">
        <v>3000</v>
      </c>
      <c r="J279" s="60">
        <v>3000</v>
      </c>
      <c r="K279" s="71"/>
      <c r="L279" s="71"/>
      <c r="M279" s="71"/>
      <c r="N279" s="71"/>
      <c r="O279" s="71"/>
      <c r="P279" s="71"/>
      <c r="Q279" s="71"/>
      <c r="R279" s="71"/>
      <c r="S279" s="71"/>
      <c r="T279" s="71"/>
      <c r="U279" s="71"/>
      <c r="V279" s="63">
        <f t="shared" si="117"/>
        <v>0</v>
      </c>
      <c r="W279" s="63">
        <f t="shared" si="118"/>
        <v>0</v>
      </c>
      <c r="X279" s="60">
        <v>3000</v>
      </c>
      <c r="Y279" s="63">
        <f t="shared" si="119"/>
        <v>0</v>
      </c>
      <c r="Z279" s="63">
        <v>1500</v>
      </c>
      <c r="AA279" s="63">
        <f t="shared" si="120"/>
        <v>1000</v>
      </c>
      <c r="AB279" s="63">
        <v>1000</v>
      </c>
      <c r="AC279" s="63"/>
      <c r="AD279" s="63"/>
      <c r="AE279" s="63"/>
      <c r="AG279" s="102"/>
      <c r="AH279" s="116">
        <f t="shared" si="110"/>
        <v>0</v>
      </c>
      <c r="AI279" s="368">
        <f t="shared" si="123"/>
        <v>0</v>
      </c>
      <c r="AJ279" s="368">
        <f t="shared" si="124"/>
        <v>0</v>
      </c>
      <c r="AK279" s="64"/>
      <c r="AL279" s="64"/>
      <c r="AM279" s="64"/>
      <c r="AN279" s="64"/>
      <c r="AO279" s="64"/>
      <c r="AP279" s="64"/>
      <c r="AQ279" s="64"/>
      <c r="AR279" s="64"/>
      <c r="AS279" s="64"/>
      <c r="AT279" s="64"/>
      <c r="AU279" s="64"/>
      <c r="AV279" s="64"/>
      <c r="AW279" s="64"/>
      <c r="AX279" s="64"/>
      <c r="AY279" s="64"/>
      <c r="AZ279" s="64"/>
      <c r="BA279" s="64"/>
      <c r="BB279" s="64"/>
      <c r="BC279" s="64"/>
      <c r="BD279" s="64"/>
      <c r="BE279" s="64"/>
      <c r="BF279" s="64"/>
      <c r="BG279" s="64"/>
      <c r="BH279" s="64"/>
      <c r="BI279" s="64"/>
      <c r="BJ279" s="64"/>
      <c r="BK279" s="64"/>
      <c r="BL279" s="64"/>
      <c r="BM279" s="64"/>
      <c r="BN279" s="64"/>
      <c r="BO279" s="64"/>
      <c r="BP279" s="64"/>
      <c r="BQ279" s="64"/>
      <c r="BR279" s="64"/>
      <c r="BS279" s="64"/>
      <c r="BT279" s="64"/>
      <c r="BU279" s="64"/>
      <c r="BV279" s="64"/>
      <c r="BW279" s="64"/>
      <c r="BX279" s="64"/>
      <c r="BY279" s="64"/>
      <c r="BZ279" s="64"/>
      <c r="CA279" s="64"/>
      <c r="CB279" s="64"/>
      <c r="CC279" s="64"/>
      <c r="CD279" s="64"/>
      <c r="CE279" s="64"/>
      <c r="CF279" s="64"/>
      <c r="CG279" s="64"/>
      <c r="CH279" s="65"/>
    </row>
    <row r="280" spans="1:86" s="66" customFormat="1" ht="54.75" customHeight="1" x14ac:dyDescent="0.25">
      <c r="A280" s="135">
        <v>36</v>
      </c>
      <c r="B280" s="161" t="s">
        <v>470</v>
      </c>
      <c r="C280" s="52"/>
      <c r="D280" s="52"/>
      <c r="E280" s="52">
        <v>1</v>
      </c>
      <c r="F280" s="52">
        <v>1</v>
      </c>
      <c r="G280" s="161"/>
      <c r="H280" s="142" t="s">
        <v>1126</v>
      </c>
      <c r="I280" s="60">
        <v>1500</v>
      </c>
      <c r="J280" s="60">
        <v>1500</v>
      </c>
      <c r="K280" s="71"/>
      <c r="L280" s="71"/>
      <c r="M280" s="71"/>
      <c r="N280" s="71"/>
      <c r="O280" s="71"/>
      <c r="P280" s="71"/>
      <c r="Q280" s="71"/>
      <c r="R280" s="71"/>
      <c r="S280" s="71"/>
      <c r="T280" s="71"/>
      <c r="U280" s="71"/>
      <c r="V280" s="63">
        <f t="shared" si="117"/>
        <v>0</v>
      </c>
      <c r="W280" s="63">
        <f t="shared" si="118"/>
        <v>0</v>
      </c>
      <c r="X280" s="60">
        <v>1500</v>
      </c>
      <c r="Y280" s="63">
        <f t="shared" si="119"/>
        <v>0</v>
      </c>
      <c r="Z280" s="63">
        <f>95%*X280</f>
        <v>1425</v>
      </c>
      <c r="AA280" s="63">
        <f t="shared" si="120"/>
        <v>1425</v>
      </c>
      <c r="AB280" s="63">
        <v>1425</v>
      </c>
      <c r="AC280" s="63"/>
      <c r="AD280" s="63"/>
      <c r="AE280" s="63"/>
      <c r="AG280" s="102"/>
      <c r="AH280" s="116">
        <f t="shared" si="110"/>
        <v>0</v>
      </c>
      <c r="AI280" s="368">
        <f t="shared" si="123"/>
        <v>0</v>
      </c>
      <c r="AJ280" s="368">
        <f t="shared" si="124"/>
        <v>0</v>
      </c>
      <c r="AK280" s="64"/>
      <c r="AL280" s="64"/>
      <c r="AM280" s="64"/>
      <c r="AN280" s="64"/>
      <c r="AO280" s="64"/>
      <c r="AP280" s="64"/>
      <c r="AQ280" s="64"/>
      <c r="AR280" s="64"/>
      <c r="AS280" s="64"/>
      <c r="AT280" s="64"/>
      <c r="AU280" s="64"/>
      <c r="AV280" s="64"/>
      <c r="AW280" s="64"/>
      <c r="AX280" s="64"/>
      <c r="AY280" s="64"/>
      <c r="AZ280" s="64"/>
      <c r="BA280" s="64"/>
      <c r="BB280" s="64"/>
      <c r="BC280" s="64"/>
      <c r="BD280" s="64"/>
      <c r="BE280" s="64"/>
      <c r="BF280" s="64"/>
      <c r="BG280" s="64"/>
      <c r="BH280" s="64"/>
      <c r="BI280" s="64"/>
      <c r="BJ280" s="64"/>
      <c r="BK280" s="64"/>
      <c r="BL280" s="64"/>
      <c r="BM280" s="64"/>
      <c r="BN280" s="64"/>
      <c r="BO280" s="64"/>
      <c r="BP280" s="64"/>
      <c r="BQ280" s="64"/>
      <c r="BR280" s="64"/>
      <c r="BS280" s="64"/>
      <c r="BT280" s="64"/>
      <c r="BU280" s="64"/>
      <c r="BV280" s="64"/>
      <c r="BW280" s="64"/>
      <c r="BX280" s="64"/>
      <c r="BY280" s="64"/>
      <c r="BZ280" s="64"/>
      <c r="CA280" s="64"/>
      <c r="CB280" s="64"/>
      <c r="CC280" s="64"/>
      <c r="CD280" s="64"/>
      <c r="CE280" s="64"/>
      <c r="CF280" s="64"/>
      <c r="CG280" s="64"/>
      <c r="CH280" s="65"/>
    </row>
    <row r="281" spans="1:86" s="66" customFormat="1" ht="54.75" customHeight="1" x14ac:dyDescent="0.25">
      <c r="A281" s="135">
        <v>37</v>
      </c>
      <c r="B281" s="161" t="s">
        <v>471</v>
      </c>
      <c r="C281" s="52"/>
      <c r="D281" s="52"/>
      <c r="E281" s="52">
        <v>1</v>
      </c>
      <c r="F281" s="52">
        <v>1</v>
      </c>
      <c r="G281" s="161"/>
      <c r="H281" s="142" t="s">
        <v>1127</v>
      </c>
      <c r="I281" s="60">
        <v>1300</v>
      </c>
      <c r="J281" s="60">
        <v>1300</v>
      </c>
      <c r="K281" s="71"/>
      <c r="L281" s="71"/>
      <c r="M281" s="71"/>
      <c r="N281" s="71"/>
      <c r="O281" s="71"/>
      <c r="P281" s="71"/>
      <c r="Q281" s="71"/>
      <c r="R281" s="71"/>
      <c r="S281" s="71"/>
      <c r="T281" s="71"/>
      <c r="U281" s="71"/>
      <c r="V281" s="63">
        <f t="shared" si="117"/>
        <v>0</v>
      </c>
      <c r="W281" s="63">
        <f t="shared" si="118"/>
        <v>0</v>
      </c>
      <c r="X281" s="60">
        <v>1300</v>
      </c>
      <c r="Y281" s="63">
        <f t="shared" si="119"/>
        <v>0</v>
      </c>
      <c r="Z281" s="63">
        <f>95%*X281</f>
        <v>1235</v>
      </c>
      <c r="AA281" s="63">
        <f t="shared" si="120"/>
        <v>1235</v>
      </c>
      <c r="AB281" s="63">
        <v>1235</v>
      </c>
      <c r="AC281" s="63"/>
      <c r="AD281" s="63"/>
      <c r="AE281" s="63"/>
      <c r="AG281" s="102"/>
      <c r="AH281" s="116">
        <f t="shared" si="110"/>
        <v>0</v>
      </c>
      <c r="AI281" s="368">
        <f t="shared" si="123"/>
        <v>0</v>
      </c>
      <c r="AJ281" s="368">
        <f t="shared" si="124"/>
        <v>0</v>
      </c>
      <c r="AK281" s="64"/>
      <c r="AL281" s="64"/>
      <c r="AM281" s="64"/>
      <c r="AN281" s="64"/>
      <c r="AO281" s="64"/>
      <c r="AP281" s="64"/>
      <c r="AQ281" s="64"/>
      <c r="AR281" s="64"/>
      <c r="AS281" s="64"/>
      <c r="AT281" s="64"/>
      <c r="AU281" s="64"/>
      <c r="AV281" s="64"/>
      <c r="AW281" s="64"/>
      <c r="AX281" s="64"/>
      <c r="AY281" s="64"/>
      <c r="AZ281" s="64"/>
      <c r="BA281" s="64"/>
      <c r="BB281" s="64"/>
      <c r="BC281" s="64"/>
      <c r="BD281" s="64"/>
      <c r="BE281" s="64"/>
      <c r="BF281" s="64"/>
      <c r="BG281" s="64"/>
      <c r="BH281" s="64"/>
      <c r="BI281" s="64"/>
      <c r="BJ281" s="64"/>
      <c r="BK281" s="64"/>
      <c r="BL281" s="64"/>
      <c r="BM281" s="64"/>
      <c r="BN281" s="64"/>
      <c r="BO281" s="64"/>
      <c r="BP281" s="64"/>
      <c r="BQ281" s="64"/>
      <c r="BR281" s="64"/>
      <c r="BS281" s="64"/>
      <c r="BT281" s="64"/>
      <c r="BU281" s="64"/>
      <c r="BV281" s="64"/>
      <c r="BW281" s="64"/>
      <c r="BX281" s="64"/>
      <c r="BY281" s="64"/>
      <c r="BZ281" s="64"/>
      <c r="CA281" s="64"/>
      <c r="CB281" s="64"/>
      <c r="CC281" s="64"/>
      <c r="CD281" s="64"/>
      <c r="CE281" s="64"/>
      <c r="CF281" s="64"/>
      <c r="CG281" s="64"/>
      <c r="CH281" s="65"/>
    </row>
    <row r="282" spans="1:86" s="66" customFormat="1" ht="54.75" customHeight="1" x14ac:dyDescent="0.25">
      <c r="A282" s="135">
        <v>38</v>
      </c>
      <c r="B282" s="161" t="s">
        <v>472</v>
      </c>
      <c r="C282" s="52"/>
      <c r="D282" s="52"/>
      <c r="E282" s="52">
        <v>1</v>
      </c>
      <c r="F282" s="52">
        <v>1</v>
      </c>
      <c r="G282" s="161"/>
      <c r="H282" s="142" t="s">
        <v>1150</v>
      </c>
      <c r="I282" s="60">
        <f>J282</f>
        <v>1000</v>
      </c>
      <c r="J282" s="60">
        <v>1000</v>
      </c>
      <c r="K282" s="71"/>
      <c r="L282" s="71"/>
      <c r="M282" s="71"/>
      <c r="N282" s="71"/>
      <c r="O282" s="71"/>
      <c r="P282" s="71"/>
      <c r="Q282" s="71"/>
      <c r="R282" s="71"/>
      <c r="S282" s="71"/>
      <c r="T282" s="71"/>
      <c r="U282" s="71"/>
      <c r="V282" s="63">
        <f t="shared" si="117"/>
        <v>0</v>
      </c>
      <c r="W282" s="63">
        <f t="shared" si="118"/>
        <v>0</v>
      </c>
      <c r="X282" s="60">
        <v>1000</v>
      </c>
      <c r="Y282" s="63">
        <f t="shared" si="119"/>
        <v>0</v>
      </c>
      <c r="Z282" s="63">
        <f>95%*X282</f>
        <v>950</v>
      </c>
      <c r="AA282" s="63">
        <f t="shared" si="120"/>
        <v>950</v>
      </c>
      <c r="AB282" s="63">
        <v>950</v>
      </c>
      <c r="AC282" s="63"/>
      <c r="AD282" s="63"/>
      <c r="AE282" s="63"/>
      <c r="AG282" s="102"/>
      <c r="AH282" s="116">
        <f t="shared" si="110"/>
        <v>0</v>
      </c>
      <c r="AI282" s="368">
        <f t="shared" si="123"/>
        <v>0</v>
      </c>
      <c r="AJ282" s="368">
        <f t="shared" si="124"/>
        <v>0</v>
      </c>
      <c r="AK282" s="64"/>
      <c r="AL282" s="64"/>
      <c r="AM282" s="64"/>
      <c r="AN282" s="64"/>
      <c r="AO282" s="64"/>
      <c r="AP282" s="64"/>
      <c r="AQ282" s="64"/>
      <c r="AR282" s="64"/>
      <c r="AS282" s="64"/>
      <c r="AT282" s="64"/>
      <c r="AU282" s="64"/>
      <c r="AV282" s="64"/>
      <c r="AW282" s="64"/>
      <c r="AX282" s="64"/>
      <c r="AY282" s="64"/>
      <c r="AZ282" s="64"/>
      <c r="BA282" s="64"/>
      <c r="BB282" s="64"/>
      <c r="BC282" s="64"/>
      <c r="BD282" s="64"/>
      <c r="BE282" s="64"/>
      <c r="BF282" s="64"/>
      <c r="BG282" s="64"/>
      <c r="BH282" s="64"/>
      <c r="BI282" s="64"/>
      <c r="BJ282" s="64"/>
      <c r="BK282" s="64"/>
      <c r="BL282" s="64"/>
      <c r="BM282" s="64"/>
      <c r="BN282" s="64"/>
      <c r="BO282" s="64"/>
      <c r="BP282" s="64"/>
      <c r="BQ282" s="64"/>
      <c r="BR282" s="64"/>
      <c r="BS282" s="64"/>
      <c r="BT282" s="64"/>
      <c r="BU282" s="64"/>
      <c r="BV282" s="64"/>
      <c r="BW282" s="64"/>
      <c r="BX282" s="64"/>
      <c r="BY282" s="64"/>
      <c r="BZ282" s="64"/>
      <c r="CA282" s="64"/>
      <c r="CB282" s="64"/>
      <c r="CC282" s="64"/>
      <c r="CD282" s="64"/>
      <c r="CE282" s="64"/>
      <c r="CF282" s="64"/>
      <c r="CG282" s="64"/>
      <c r="CH282" s="65"/>
    </row>
    <row r="283" spans="1:86" s="66" customFormat="1" ht="54.75" customHeight="1" x14ac:dyDescent="0.25">
      <c r="A283" s="135">
        <v>39</v>
      </c>
      <c r="B283" s="161" t="s">
        <v>473</v>
      </c>
      <c r="C283" s="52"/>
      <c r="D283" s="52"/>
      <c r="E283" s="52">
        <v>1</v>
      </c>
      <c r="F283" s="52">
        <v>1</v>
      </c>
      <c r="G283" s="161"/>
      <c r="H283" s="142" t="s">
        <v>1128</v>
      </c>
      <c r="I283" s="60">
        <v>1300</v>
      </c>
      <c r="J283" s="60">
        <v>1300</v>
      </c>
      <c r="K283" s="71"/>
      <c r="L283" s="71"/>
      <c r="M283" s="71"/>
      <c r="N283" s="71"/>
      <c r="O283" s="71"/>
      <c r="P283" s="71"/>
      <c r="Q283" s="71"/>
      <c r="R283" s="71"/>
      <c r="S283" s="71"/>
      <c r="T283" s="71"/>
      <c r="U283" s="71"/>
      <c r="V283" s="63">
        <f t="shared" si="117"/>
        <v>0</v>
      </c>
      <c r="W283" s="63">
        <f t="shared" si="118"/>
        <v>0</v>
      </c>
      <c r="X283" s="60">
        <v>1300</v>
      </c>
      <c r="Y283" s="63">
        <f t="shared" si="119"/>
        <v>0</v>
      </c>
      <c r="Z283" s="63">
        <f>95%*X283</f>
        <v>1235</v>
      </c>
      <c r="AA283" s="63">
        <f t="shared" si="120"/>
        <v>1235</v>
      </c>
      <c r="AB283" s="63">
        <v>1235</v>
      </c>
      <c r="AC283" s="63"/>
      <c r="AD283" s="63"/>
      <c r="AE283" s="63"/>
      <c r="AF283" s="72"/>
      <c r="AG283" s="102"/>
      <c r="AH283" s="116">
        <f t="shared" si="110"/>
        <v>0</v>
      </c>
      <c r="AI283" s="368">
        <f t="shared" si="123"/>
        <v>0</v>
      </c>
      <c r="AJ283" s="368">
        <f t="shared" si="124"/>
        <v>0</v>
      </c>
      <c r="AK283" s="64"/>
      <c r="AL283" s="64"/>
      <c r="AM283" s="64"/>
      <c r="AN283" s="64"/>
      <c r="AO283" s="64"/>
      <c r="AP283" s="64"/>
      <c r="AQ283" s="64"/>
      <c r="AR283" s="64"/>
      <c r="AS283" s="64"/>
      <c r="AT283" s="64"/>
      <c r="AU283" s="64"/>
      <c r="AV283" s="64"/>
      <c r="AW283" s="64"/>
      <c r="AX283" s="64"/>
      <c r="AY283" s="64"/>
      <c r="AZ283" s="64"/>
      <c r="BA283" s="64"/>
      <c r="BB283" s="64"/>
      <c r="BC283" s="64"/>
      <c r="BD283" s="64"/>
      <c r="BE283" s="64"/>
      <c r="BF283" s="64"/>
      <c r="BG283" s="64"/>
      <c r="BH283" s="64"/>
      <c r="BI283" s="64"/>
      <c r="BJ283" s="64"/>
      <c r="BK283" s="64"/>
      <c r="BL283" s="64"/>
      <c r="BM283" s="64"/>
      <c r="BN283" s="64"/>
      <c r="BO283" s="64"/>
      <c r="BP283" s="64"/>
      <c r="BQ283" s="64"/>
      <c r="BR283" s="64"/>
      <c r="BS283" s="64"/>
      <c r="BT283" s="64"/>
      <c r="BU283" s="64"/>
      <c r="BV283" s="64"/>
      <c r="BW283" s="64"/>
      <c r="BX283" s="64"/>
      <c r="BY283" s="64"/>
      <c r="BZ283" s="64"/>
      <c r="CA283" s="64"/>
      <c r="CB283" s="64"/>
      <c r="CC283" s="64"/>
      <c r="CD283" s="64"/>
      <c r="CE283" s="64"/>
      <c r="CF283" s="64"/>
      <c r="CG283" s="64"/>
      <c r="CH283" s="65"/>
    </row>
    <row r="284" spans="1:86" s="66" customFormat="1" ht="54.75" customHeight="1" x14ac:dyDescent="0.25">
      <c r="A284" s="135">
        <v>40</v>
      </c>
      <c r="B284" s="161" t="s">
        <v>474</v>
      </c>
      <c r="C284" s="52"/>
      <c r="D284" s="52"/>
      <c r="E284" s="52">
        <v>1</v>
      </c>
      <c r="F284" s="52">
        <v>1</v>
      </c>
      <c r="G284" s="161"/>
      <c r="H284" s="142" t="s">
        <v>1103</v>
      </c>
      <c r="I284" s="60">
        <v>1000</v>
      </c>
      <c r="J284" s="60">
        <v>1000</v>
      </c>
      <c r="K284" s="71"/>
      <c r="L284" s="71"/>
      <c r="M284" s="71"/>
      <c r="N284" s="71"/>
      <c r="O284" s="71"/>
      <c r="P284" s="71"/>
      <c r="Q284" s="71"/>
      <c r="R284" s="71"/>
      <c r="S284" s="71"/>
      <c r="T284" s="71"/>
      <c r="U284" s="71"/>
      <c r="V284" s="63">
        <f t="shared" si="117"/>
        <v>0</v>
      </c>
      <c r="W284" s="63">
        <f t="shared" si="118"/>
        <v>0</v>
      </c>
      <c r="X284" s="60">
        <v>1000</v>
      </c>
      <c r="Y284" s="63">
        <f t="shared" si="119"/>
        <v>0</v>
      </c>
      <c r="Z284" s="63">
        <f>95%*X284</f>
        <v>950</v>
      </c>
      <c r="AA284" s="63">
        <f t="shared" si="120"/>
        <v>950</v>
      </c>
      <c r="AB284" s="63">
        <v>950</v>
      </c>
      <c r="AC284" s="63"/>
      <c r="AD284" s="63"/>
      <c r="AE284" s="63"/>
      <c r="AF284" s="72"/>
      <c r="AG284" s="102"/>
      <c r="AH284" s="116">
        <f t="shared" si="110"/>
        <v>0</v>
      </c>
      <c r="AI284" s="368">
        <f t="shared" si="123"/>
        <v>0</v>
      </c>
      <c r="AJ284" s="368">
        <f t="shared" si="124"/>
        <v>0</v>
      </c>
      <c r="AK284" s="64"/>
      <c r="AL284" s="64"/>
      <c r="AM284" s="64"/>
      <c r="AN284" s="64"/>
      <c r="AO284" s="64"/>
      <c r="AP284" s="64"/>
      <c r="AQ284" s="64"/>
      <c r="AR284" s="64"/>
      <c r="AS284" s="64"/>
      <c r="AT284" s="64"/>
      <c r="AU284" s="64"/>
      <c r="AV284" s="64"/>
      <c r="AW284" s="64"/>
      <c r="AX284" s="64"/>
      <c r="AY284" s="64"/>
      <c r="AZ284" s="64"/>
      <c r="BA284" s="64"/>
      <c r="BB284" s="64"/>
      <c r="BC284" s="64"/>
      <c r="BD284" s="64"/>
      <c r="BE284" s="64"/>
      <c r="BF284" s="64"/>
      <c r="BG284" s="64"/>
      <c r="BH284" s="64"/>
      <c r="BI284" s="64"/>
      <c r="BJ284" s="64"/>
      <c r="BK284" s="64"/>
      <c r="BL284" s="64"/>
      <c r="BM284" s="64"/>
      <c r="BN284" s="64"/>
      <c r="BO284" s="64"/>
      <c r="BP284" s="64"/>
      <c r="BQ284" s="64"/>
      <c r="BR284" s="64"/>
      <c r="BS284" s="64"/>
      <c r="BT284" s="64"/>
      <c r="BU284" s="64"/>
      <c r="BV284" s="64"/>
      <c r="BW284" s="64"/>
      <c r="BX284" s="64"/>
      <c r="BY284" s="64"/>
      <c r="BZ284" s="64"/>
      <c r="CA284" s="64"/>
      <c r="CB284" s="64"/>
      <c r="CC284" s="64"/>
      <c r="CD284" s="64"/>
      <c r="CE284" s="64"/>
      <c r="CF284" s="64"/>
      <c r="CG284" s="64"/>
      <c r="CH284" s="65"/>
    </row>
    <row r="285" spans="1:86" s="66" customFormat="1" ht="71.25" customHeight="1" x14ac:dyDescent="0.25">
      <c r="A285" s="135">
        <v>41</v>
      </c>
      <c r="B285" s="161" t="s">
        <v>475</v>
      </c>
      <c r="C285" s="52"/>
      <c r="D285" s="52"/>
      <c r="E285" s="52">
        <v>1</v>
      </c>
      <c r="F285" s="52">
        <v>1</v>
      </c>
      <c r="G285" s="161"/>
      <c r="H285" s="142" t="s">
        <v>1129</v>
      </c>
      <c r="I285" s="60">
        <f>J285</f>
        <v>500</v>
      </c>
      <c r="J285" s="60">
        <v>500</v>
      </c>
      <c r="K285" s="71"/>
      <c r="L285" s="71"/>
      <c r="M285" s="71"/>
      <c r="N285" s="71"/>
      <c r="O285" s="71"/>
      <c r="P285" s="71"/>
      <c r="Q285" s="71"/>
      <c r="R285" s="71"/>
      <c r="S285" s="71"/>
      <c r="T285" s="71"/>
      <c r="U285" s="71"/>
      <c r="V285" s="63">
        <f t="shared" si="117"/>
        <v>0</v>
      </c>
      <c r="W285" s="63">
        <f t="shared" si="118"/>
        <v>0</v>
      </c>
      <c r="X285" s="60">
        <v>500</v>
      </c>
      <c r="Y285" s="63">
        <f t="shared" si="119"/>
        <v>0</v>
      </c>
      <c r="Z285" s="63">
        <f>X285-Y285</f>
        <v>500</v>
      </c>
      <c r="AA285" s="63">
        <f t="shared" si="120"/>
        <v>500</v>
      </c>
      <c r="AB285" s="63">
        <v>500</v>
      </c>
      <c r="AC285" s="63"/>
      <c r="AD285" s="63"/>
      <c r="AE285" s="63"/>
      <c r="AG285" s="102"/>
      <c r="AH285" s="116">
        <f t="shared" si="110"/>
        <v>0</v>
      </c>
      <c r="AI285" s="368">
        <f t="shared" si="123"/>
        <v>0</v>
      </c>
      <c r="AJ285" s="368">
        <f t="shared" si="124"/>
        <v>0</v>
      </c>
      <c r="AK285" s="64"/>
      <c r="AL285" s="64"/>
      <c r="AM285" s="64"/>
      <c r="AN285" s="64"/>
      <c r="AO285" s="64"/>
      <c r="AP285" s="64"/>
      <c r="AQ285" s="64"/>
      <c r="AR285" s="64"/>
      <c r="AS285" s="64"/>
      <c r="AT285" s="64"/>
      <c r="AU285" s="64"/>
      <c r="AV285" s="64"/>
      <c r="AW285" s="64"/>
      <c r="AX285" s="64"/>
      <c r="AY285" s="64"/>
      <c r="AZ285" s="64"/>
      <c r="BA285" s="64"/>
      <c r="BB285" s="64"/>
      <c r="BC285" s="64"/>
      <c r="BD285" s="64"/>
      <c r="BE285" s="64"/>
      <c r="BF285" s="64"/>
      <c r="BG285" s="64"/>
      <c r="BH285" s="64"/>
      <c r="BI285" s="64"/>
      <c r="BJ285" s="64"/>
      <c r="BK285" s="64"/>
      <c r="BL285" s="64"/>
      <c r="BM285" s="64"/>
      <c r="BN285" s="64"/>
      <c r="BO285" s="64"/>
      <c r="BP285" s="64"/>
      <c r="BQ285" s="64"/>
      <c r="BR285" s="64"/>
      <c r="BS285" s="64"/>
      <c r="BT285" s="64"/>
      <c r="BU285" s="64"/>
      <c r="BV285" s="64"/>
      <c r="BW285" s="64"/>
      <c r="BX285" s="64"/>
      <c r="BY285" s="64"/>
      <c r="BZ285" s="64"/>
      <c r="CA285" s="64"/>
      <c r="CB285" s="64"/>
      <c r="CC285" s="64"/>
      <c r="CD285" s="64"/>
      <c r="CE285" s="64"/>
      <c r="CF285" s="64"/>
      <c r="CG285" s="64"/>
      <c r="CH285" s="65"/>
    </row>
    <row r="286" spans="1:86" s="66" customFormat="1" ht="54.75" customHeight="1" x14ac:dyDescent="0.25">
      <c r="A286" s="135">
        <v>42</v>
      </c>
      <c r="B286" s="161" t="s">
        <v>476</v>
      </c>
      <c r="C286" s="52"/>
      <c r="D286" s="52"/>
      <c r="E286" s="52">
        <v>1</v>
      </c>
      <c r="F286" s="52">
        <v>1</v>
      </c>
      <c r="G286" s="161"/>
      <c r="H286" s="142" t="s">
        <v>1130</v>
      </c>
      <c r="I286" s="60">
        <f>J286</f>
        <v>1000</v>
      </c>
      <c r="J286" s="60">
        <v>1000</v>
      </c>
      <c r="K286" s="71"/>
      <c r="L286" s="71"/>
      <c r="M286" s="71"/>
      <c r="N286" s="71"/>
      <c r="O286" s="71"/>
      <c r="P286" s="71"/>
      <c r="Q286" s="71"/>
      <c r="R286" s="71"/>
      <c r="S286" s="71"/>
      <c r="T286" s="71"/>
      <c r="U286" s="71"/>
      <c r="V286" s="63">
        <f t="shared" si="117"/>
        <v>0</v>
      </c>
      <c r="W286" s="63">
        <f t="shared" si="118"/>
        <v>0</v>
      </c>
      <c r="X286" s="60">
        <v>1000</v>
      </c>
      <c r="Y286" s="63">
        <f t="shared" si="119"/>
        <v>0</v>
      </c>
      <c r="Z286" s="63">
        <f>95%*X286</f>
        <v>950</v>
      </c>
      <c r="AA286" s="63">
        <f t="shared" si="120"/>
        <v>950</v>
      </c>
      <c r="AB286" s="63">
        <v>950</v>
      </c>
      <c r="AC286" s="63"/>
      <c r="AD286" s="63"/>
      <c r="AE286" s="63"/>
      <c r="AG286" s="102"/>
      <c r="AH286" s="116">
        <f t="shared" si="110"/>
        <v>0</v>
      </c>
      <c r="AI286" s="368">
        <f t="shared" si="123"/>
        <v>0</v>
      </c>
      <c r="AJ286" s="368">
        <f t="shared" si="124"/>
        <v>0</v>
      </c>
      <c r="AK286" s="64"/>
      <c r="AL286" s="64"/>
      <c r="AM286" s="64"/>
      <c r="AN286" s="64"/>
      <c r="AO286" s="64"/>
      <c r="AP286" s="64"/>
      <c r="AQ286" s="64"/>
      <c r="AR286" s="64"/>
      <c r="AS286" s="64"/>
      <c r="AT286" s="64"/>
      <c r="AU286" s="64"/>
      <c r="AV286" s="64"/>
      <c r="AW286" s="64"/>
      <c r="AX286" s="64"/>
      <c r="AY286" s="64"/>
      <c r="AZ286" s="64"/>
      <c r="BA286" s="64"/>
      <c r="BB286" s="64"/>
      <c r="BC286" s="64"/>
      <c r="BD286" s="64"/>
      <c r="BE286" s="64"/>
      <c r="BF286" s="64"/>
      <c r="BG286" s="64"/>
      <c r="BH286" s="64"/>
      <c r="BI286" s="64"/>
      <c r="BJ286" s="64"/>
      <c r="BK286" s="64"/>
      <c r="BL286" s="64"/>
      <c r="BM286" s="64"/>
      <c r="BN286" s="64"/>
      <c r="BO286" s="64"/>
      <c r="BP286" s="64"/>
      <c r="BQ286" s="64"/>
      <c r="BR286" s="64"/>
      <c r="BS286" s="64"/>
      <c r="BT286" s="64"/>
      <c r="BU286" s="64"/>
      <c r="BV286" s="64"/>
      <c r="BW286" s="64"/>
      <c r="BX286" s="64"/>
      <c r="BY286" s="64"/>
      <c r="BZ286" s="64"/>
      <c r="CA286" s="64"/>
      <c r="CB286" s="64"/>
      <c r="CC286" s="64"/>
      <c r="CD286" s="64"/>
      <c r="CE286" s="64"/>
      <c r="CF286" s="64"/>
      <c r="CG286" s="64"/>
      <c r="CH286" s="65"/>
    </row>
    <row r="287" spans="1:86" s="66" customFormat="1" ht="54.75" customHeight="1" x14ac:dyDescent="0.25">
      <c r="A287" s="135">
        <v>43</v>
      </c>
      <c r="B287" s="161" t="s">
        <v>477</v>
      </c>
      <c r="C287" s="52"/>
      <c r="D287" s="52"/>
      <c r="E287" s="52">
        <v>1</v>
      </c>
      <c r="F287" s="52">
        <v>1</v>
      </c>
      <c r="G287" s="161"/>
      <c r="H287" s="52" t="s">
        <v>1151</v>
      </c>
      <c r="I287" s="60">
        <f>J287</f>
        <v>700</v>
      </c>
      <c r="J287" s="60">
        <v>700</v>
      </c>
      <c r="K287" s="71"/>
      <c r="L287" s="71"/>
      <c r="M287" s="71"/>
      <c r="N287" s="71"/>
      <c r="O287" s="71"/>
      <c r="P287" s="71"/>
      <c r="Q287" s="71"/>
      <c r="R287" s="71"/>
      <c r="S287" s="71"/>
      <c r="T287" s="71"/>
      <c r="U287" s="71"/>
      <c r="V287" s="63">
        <f t="shared" si="117"/>
        <v>0</v>
      </c>
      <c r="W287" s="63">
        <f t="shared" si="118"/>
        <v>0</v>
      </c>
      <c r="X287" s="60">
        <v>700</v>
      </c>
      <c r="Y287" s="63">
        <f t="shared" si="119"/>
        <v>0</v>
      </c>
      <c r="Z287" s="63">
        <f>X287-Y287</f>
        <v>700</v>
      </c>
      <c r="AA287" s="63">
        <f t="shared" si="120"/>
        <v>700</v>
      </c>
      <c r="AB287" s="63">
        <v>700</v>
      </c>
      <c r="AC287" s="63"/>
      <c r="AD287" s="63"/>
      <c r="AE287" s="63"/>
      <c r="AG287" s="102"/>
      <c r="AH287" s="116">
        <f t="shared" si="110"/>
        <v>0</v>
      </c>
      <c r="AI287" s="368">
        <f t="shared" si="123"/>
        <v>0</v>
      </c>
      <c r="AJ287" s="368">
        <f t="shared" si="124"/>
        <v>0</v>
      </c>
      <c r="AK287" s="64"/>
      <c r="AL287" s="64"/>
      <c r="AM287" s="64"/>
      <c r="AN287" s="64"/>
      <c r="AO287" s="64"/>
      <c r="AP287" s="64"/>
      <c r="AQ287" s="64"/>
      <c r="AR287" s="64"/>
      <c r="AS287" s="64"/>
      <c r="AT287" s="64"/>
      <c r="AU287" s="64"/>
      <c r="AV287" s="64"/>
      <c r="AW287" s="64"/>
      <c r="AX287" s="64"/>
      <c r="AY287" s="64"/>
      <c r="AZ287" s="64"/>
      <c r="BA287" s="64"/>
      <c r="BB287" s="64"/>
      <c r="BC287" s="64"/>
      <c r="BD287" s="64"/>
      <c r="BE287" s="64"/>
      <c r="BF287" s="64"/>
      <c r="BG287" s="64"/>
      <c r="BH287" s="64"/>
      <c r="BI287" s="64"/>
      <c r="BJ287" s="64"/>
      <c r="BK287" s="64"/>
      <c r="BL287" s="64"/>
      <c r="BM287" s="64"/>
      <c r="BN287" s="64"/>
      <c r="BO287" s="64"/>
      <c r="BP287" s="64"/>
      <c r="BQ287" s="64"/>
      <c r="BR287" s="64"/>
      <c r="BS287" s="64"/>
      <c r="BT287" s="64"/>
      <c r="BU287" s="64"/>
      <c r="BV287" s="64"/>
      <c r="BW287" s="64"/>
      <c r="BX287" s="64"/>
      <c r="BY287" s="64"/>
      <c r="BZ287" s="64"/>
      <c r="CA287" s="64"/>
      <c r="CB287" s="64"/>
      <c r="CC287" s="64"/>
      <c r="CD287" s="64"/>
      <c r="CE287" s="64"/>
      <c r="CF287" s="64"/>
      <c r="CG287" s="64"/>
      <c r="CH287" s="65"/>
    </row>
    <row r="288" spans="1:86" s="66" customFormat="1" ht="43.5" customHeight="1" x14ac:dyDescent="0.25">
      <c r="A288" s="55" t="s">
        <v>403</v>
      </c>
      <c r="B288" s="56" t="s">
        <v>404</v>
      </c>
      <c r="C288" s="52"/>
      <c r="D288" s="52"/>
      <c r="E288" s="52"/>
      <c r="F288" s="52"/>
      <c r="G288" s="56"/>
      <c r="H288" s="142"/>
      <c r="I288" s="125">
        <f t="shared" ref="I288:AC288" si="125">SUM(I290:I293)</f>
        <v>39000</v>
      </c>
      <c r="J288" s="125">
        <f t="shared" si="125"/>
        <v>28651.200000000001</v>
      </c>
      <c r="K288" s="125">
        <f t="shared" si="125"/>
        <v>0</v>
      </c>
      <c r="L288" s="125">
        <f t="shared" si="125"/>
        <v>0</v>
      </c>
      <c r="M288" s="125">
        <f t="shared" si="125"/>
        <v>0</v>
      </c>
      <c r="N288" s="125">
        <f t="shared" si="125"/>
        <v>0</v>
      </c>
      <c r="O288" s="125">
        <f t="shared" si="125"/>
        <v>0</v>
      </c>
      <c r="P288" s="125">
        <f t="shared" si="125"/>
        <v>14000</v>
      </c>
      <c r="Q288" s="125">
        <f t="shared" si="125"/>
        <v>14000</v>
      </c>
      <c r="R288" s="125">
        <f t="shared" si="125"/>
        <v>11107.758000000002</v>
      </c>
      <c r="S288" s="125">
        <f t="shared" si="125"/>
        <v>11107.758000000002</v>
      </c>
      <c r="T288" s="125">
        <f t="shared" si="125"/>
        <v>14000</v>
      </c>
      <c r="U288" s="125">
        <f t="shared" si="125"/>
        <v>14000</v>
      </c>
      <c r="V288" s="125">
        <f t="shared" si="125"/>
        <v>14000</v>
      </c>
      <c r="W288" s="125">
        <f t="shared" si="125"/>
        <v>14000</v>
      </c>
      <c r="X288" s="125">
        <f t="shared" si="125"/>
        <v>28651.200000000001</v>
      </c>
      <c r="Y288" s="125">
        <f t="shared" si="125"/>
        <v>14000</v>
      </c>
      <c r="Z288" s="125">
        <f t="shared" si="125"/>
        <v>13780</v>
      </c>
      <c r="AA288" s="125">
        <f t="shared" si="125"/>
        <v>13780</v>
      </c>
      <c r="AB288" s="125">
        <f t="shared" si="125"/>
        <v>13780</v>
      </c>
      <c r="AC288" s="125">
        <f t="shared" si="125"/>
        <v>0</v>
      </c>
      <c r="AD288" s="63"/>
      <c r="AE288" s="63"/>
      <c r="AG288" s="102"/>
      <c r="AH288" s="116">
        <f t="shared" si="110"/>
        <v>0</v>
      </c>
      <c r="AI288" s="368">
        <f t="shared" si="123"/>
        <v>0</v>
      </c>
      <c r="AJ288" s="368">
        <f t="shared" si="124"/>
        <v>0</v>
      </c>
      <c r="AK288" s="64"/>
      <c r="AL288" s="64"/>
      <c r="AM288" s="64"/>
      <c r="AN288" s="64"/>
      <c r="AO288" s="64"/>
      <c r="AP288" s="64"/>
      <c r="AQ288" s="64"/>
      <c r="AR288" s="64"/>
      <c r="AS288" s="64"/>
      <c r="AT288" s="64"/>
      <c r="AU288" s="64"/>
      <c r="AV288" s="64"/>
      <c r="AW288" s="64"/>
      <c r="AX288" s="64"/>
      <c r="AY288" s="64"/>
      <c r="AZ288" s="64"/>
      <c r="BA288" s="64"/>
      <c r="BB288" s="64"/>
      <c r="BC288" s="64"/>
      <c r="BD288" s="64"/>
      <c r="BE288" s="64"/>
      <c r="BF288" s="64"/>
      <c r="BG288" s="64"/>
      <c r="BH288" s="64"/>
      <c r="BI288" s="64"/>
      <c r="BJ288" s="64"/>
      <c r="BK288" s="64"/>
      <c r="BL288" s="64"/>
      <c r="BM288" s="64"/>
      <c r="BN288" s="64"/>
      <c r="BO288" s="64"/>
      <c r="BP288" s="64"/>
      <c r="BQ288" s="64"/>
      <c r="BR288" s="64"/>
      <c r="BS288" s="64"/>
      <c r="BT288" s="64"/>
      <c r="BU288" s="64"/>
      <c r="BV288" s="64"/>
      <c r="BW288" s="64"/>
      <c r="BX288" s="64"/>
      <c r="BY288" s="64"/>
      <c r="BZ288" s="64"/>
      <c r="CA288" s="64"/>
      <c r="CB288" s="64"/>
      <c r="CC288" s="64"/>
      <c r="CD288" s="64"/>
      <c r="CE288" s="64"/>
      <c r="CF288" s="64"/>
      <c r="CG288" s="64"/>
      <c r="CH288" s="65"/>
    </row>
    <row r="289" spans="1:86" s="66" customFormat="1" ht="43.5" customHeight="1" x14ac:dyDescent="0.25">
      <c r="A289" s="55" t="s">
        <v>182</v>
      </c>
      <c r="B289" s="56" t="s">
        <v>183</v>
      </c>
      <c r="C289" s="52"/>
      <c r="D289" s="52"/>
      <c r="E289" s="52"/>
      <c r="F289" s="52"/>
      <c r="G289" s="56"/>
      <c r="H289" s="142"/>
      <c r="I289" s="125"/>
      <c r="J289" s="125"/>
      <c r="K289" s="125"/>
      <c r="L289" s="125"/>
      <c r="M289" s="125"/>
      <c r="N289" s="125"/>
      <c r="O289" s="125"/>
      <c r="P289" s="125"/>
      <c r="Q289" s="125"/>
      <c r="R289" s="125"/>
      <c r="S289" s="125"/>
      <c r="T289" s="125"/>
      <c r="U289" s="125"/>
      <c r="V289" s="63"/>
      <c r="W289" s="125"/>
      <c r="X289" s="125"/>
      <c r="Y289" s="125"/>
      <c r="Z289" s="125"/>
      <c r="AA289" s="125"/>
      <c r="AB289" s="125"/>
      <c r="AC289" s="125"/>
      <c r="AD289" s="63"/>
      <c r="AE289" s="63"/>
      <c r="AG289" s="102"/>
      <c r="AH289" s="116">
        <f t="shared" ref="AH289:AH352" si="126">V289-W289</f>
        <v>0</v>
      </c>
      <c r="AI289" s="368">
        <f t="shared" si="123"/>
        <v>0</v>
      </c>
      <c r="AJ289" s="368">
        <f t="shared" si="124"/>
        <v>0</v>
      </c>
      <c r="AK289" s="64"/>
      <c r="AL289" s="64"/>
      <c r="AM289" s="64"/>
      <c r="AN289" s="64"/>
      <c r="AO289" s="64"/>
      <c r="AP289" s="64"/>
      <c r="AQ289" s="64"/>
      <c r="AR289" s="64"/>
      <c r="AS289" s="64"/>
      <c r="AT289" s="64"/>
      <c r="AU289" s="64"/>
      <c r="AV289" s="64"/>
      <c r="AW289" s="64"/>
      <c r="AX289" s="64"/>
      <c r="AY289" s="64"/>
      <c r="AZ289" s="64"/>
      <c r="BA289" s="64"/>
      <c r="BB289" s="64"/>
      <c r="BC289" s="64"/>
      <c r="BD289" s="64"/>
      <c r="BE289" s="64"/>
      <c r="BF289" s="64"/>
      <c r="BG289" s="64"/>
      <c r="BH289" s="64"/>
      <c r="BI289" s="64"/>
      <c r="BJ289" s="64"/>
      <c r="BK289" s="64"/>
      <c r="BL289" s="64"/>
      <c r="BM289" s="64"/>
      <c r="BN289" s="64"/>
      <c r="BO289" s="64"/>
      <c r="BP289" s="64"/>
      <c r="BQ289" s="64"/>
      <c r="BR289" s="64"/>
      <c r="BS289" s="64"/>
      <c r="BT289" s="64"/>
      <c r="BU289" s="64"/>
      <c r="BV289" s="64"/>
      <c r="BW289" s="64"/>
      <c r="BX289" s="64"/>
      <c r="BY289" s="64"/>
      <c r="BZ289" s="64"/>
      <c r="CA289" s="64"/>
      <c r="CB289" s="64"/>
      <c r="CC289" s="64"/>
      <c r="CD289" s="64"/>
      <c r="CE289" s="64"/>
      <c r="CF289" s="64"/>
      <c r="CG289" s="64"/>
      <c r="CH289" s="65"/>
    </row>
    <row r="290" spans="1:86" s="66" customFormat="1" ht="31.5" x14ac:dyDescent="0.25">
      <c r="A290" s="135">
        <v>1</v>
      </c>
      <c r="B290" s="161" t="s">
        <v>478</v>
      </c>
      <c r="C290" s="52"/>
      <c r="D290" s="52">
        <v>1</v>
      </c>
      <c r="E290" s="52"/>
      <c r="F290" s="52"/>
      <c r="G290" s="161"/>
      <c r="H290" s="59" t="s">
        <v>479</v>
      </c>
      <c r="I290" s="60">
        <v>14000</v>
      </c>
      <c r="J290" s="60">
        <v>8051.2</v>
      </c>
      <c r="K290" s="71"/>
      <c r="L290" s="63">
        <f>K290-N290</f>
        <v>0</v>
      </c>
      <c r="M290" s="63">
        <f>N290+O290</f>
        <v>0</v>
      </c>
      <c r="N290" s="71"/>
      <c r="O290" s="63">
        <v>0</v>
      </c>
      <c r="P290" s="124">
        <v>4000</v>
      </c>
      <c r="Q290" s="124">
        <v>4000</v>
      </c>
      <c r="R290" s="128">
        <v>2778.817</v>
      </c>
      <c r="S290" s="128">
        <v>2778.817</v>
      </c>
      <c r="T290" s="124">
        <v>4000</v>
      </c>
      <c r="U290" s="124">
        <v>4000</v>
      </c>
      <c r="V290" s="63">
        <f>W290</f>
        <v>4000</v>
      </c>
      <c r="W290" s="63">
        <f>Y290</f>
        <v>4000</v>
      </c>
      <c r="X290" s="60">
        <v>8051.2</v>
      </c>
      <c r="Y290" s="63">
        <f>K290+Q290</f>
        <v>4000</v>
      </c>
      <c r="Z290" s="63">
        <v>3800</v>
      </c>
      <c r="AA290" s="63">
        <f>AB290</f>
        <v>3800</v>
      </c>
      <c r="AB290" s="63">
        <v>3800</v>
      </c>
      <c r="AC290" s="63"/>
      <c r="AD290" s="63"/>
      <c r="AE290" s="63"/>
      <c r="AG290" s="102"/>
      <c r="AH290" s="116">
        <f t="shared" si="126"/>
        <v>0</v>
      </c>
      <c r="AI290" s="368">
        <f t="shared" si="123"/>
        <v>0</v>
      </c>
      <c r="AJ290" s="368">
        <f t="shared" si="124"/>
        <v>0</v>
      </c>
      <c r="AK290" s="64"/>
      <c r="AL290" s="64"/>
      <c r="AM290" s="64"/>
      <c r="AN290" s="64"/>
      <c r="AO290" s="64"/>
      <c r="AP290" s="64"/>
      <c r="AQ290" s="64"/>
      <c r="AR290" s="64"/>
      <c r="AS290" s="64"/>
      <c r="AT290" s="64"/>
      <c r="AU290" s="64"/>
      <c r="AV290" s="64"/>
      <c r="AW290" s="64"/>
      <c r="AX290" s="64"/>
      <c r="AY290" s="64"/>
      <c r="AZ290" s="64"/>
      <c r="BA290" s="64"/>
      <c r="BB290" s="64"/>
      <c r="BC290" s="64"/>
      <c r="BD290" s="64"/>
      <c r="BE290" s="64"/>
      <c r="BF290" s="64"/>
      <c r="BG290" s="64"/>
      <c r="BH290" s="64"/>
      <c r="BI290" s="64"/>
      <c r="BJ290" s="64"/>
      <c r="BK290" s="64"/>
      <c r="BL290" s="64"/>
      <c r="BM290" s="64"/>
      <c r="BN290" s="64"/>
      <c r="BO290" s="64"/>
      <c r="BP290" s="64"/>
      <c r="BQ290" s="64"/>
      <c r="BR290" s="64"/>
      <c r="BS290" s="64"/>
      <c r="BT290" s="64"/>
      <c r="BU290" s="64"/>
      <c r="BV290" s="64"/>
      <c r="BW290" s="64"/>
      <c r="BX290" s="64"/>
      <c r="BY290" s="64"/>
      <c r="BZ290" s="64"/>
      <c r="CA290" s="64"/>
      <c r="CB290" s="64"/>
      <c r="CC290" s="64"/>
      <c r="CD290" s="64"/>
      <c r="CE290" s="64"/>
      <c r="CF290" s="64"/>
      <c r="CG290" s="64"/>
      <c r="CH290" s="65"/>
    </row>
    <row r="291" spans="1:86" s="66" customFormat="1" ht="31.5" x14ac:dyDescent="0.25">
      <c r="A291" s="135">
        <v>2</v>
      </c>
      <c r="B291" s="161" t="s">
        <v>480</v>
      </c>
      <c r="C291" s="52"/>
      <c r="D291" s="52">
        <v>1</v>
      </c>
      <c r="E291" s="52"/>
      <c r="F291" s="52"/>
      <c r="G291" s="161"/>
      <c r="H291" s="59" t="s">
        <v>481</v>
      </c>
      <c r="I291" s="60">
        <v>5000</v>
      </c>
      <c r="J291" s="60">
        <v>5000</v>
      </c>
      <c r="K291" s="71"/>
      <c r="L291" s="63">
        <f>K291-N291</f>
        <v>0</v>
      </c>
      <c r="M291" s="63">
        <f>N291+O291</f>
        <v>0</v>
      </c>
      <c r="N291" s="71"/>
      <c r="O291" s="63">
        <v>0</v>
      </c>
      <c r="P291" s="124">
        <v>2500</v>
      </c>
      <c r="Q291" s="124">
        <v>2500</v>
      </c>
      <c r="R291" s="128">
        <v>1341.8009999999999</v>
      </c>
      <c r="S291" s="128">
        <v>1341.8009999999999</v>
      </c>
      <c r="T291" s="124">
        <v>2500</v>
      </c>
      <c r="U291" s="124">
        <v>2500</v>
      </c>
      <c r="V291" s="63">
        <f>W291</f>
        <v>2500</v>
      </c>
      <c r="W291" s="63">
        <f>Y291</f>
        <v>2500</v>
      </c>
      <c r="X291" s="60">
        <v>5000</v>
      </c>
      <c r="Y291" s="63">
        <f>K291+Q291</f>
        <v>2500</v>
      </c>
      <c r="Z291" s="63">
        <f>X291-Y291-(3%*X291)</f>
        <v>2350</v>
      </c>
      <c r="AA291" s="63">
        <f>AB291</f>
        <v>2350</v>
      </c>
      <c r="AB291" s="63">
        <v>2350</v>
      </c>
      <c r="AC291" s="63"/>
      <c r="AD291" s="63"/>
      <c r="AE291" s="63"/>
      <c r="AG291" s="102"/>
      <c r="AH291" s="116">
        <f t="shared" si="126"/>
        <v>0</v>
      </c>
      <c r="AI291" s="368">
        <f t="shared" si="123"/>
        <v>0</v>
      </c>
      <c r="AJ291" s="368">
        <f t="shared" si="124"/>
        <v>0</v>
      </c>
      <c r="AK291" s="64"/>
      <c r="AL291" s="64"/>
      <c r="AM291" s="64"/>
      <c r="AN291" s="64"/>
      <c r="AO291" s="64"/>
      <c r="AP291" s="64"/>
      <c r="AQ291" s="64"/>
      <c r="AR291" s="64"/>
      <c r="AS291" s="64"/>
      <c r="AT291" s="64"/>
      <c r="AU291" s="64"/>
      <c r="AV291" s="64"/>
      <c r="AW291" s="64"/>
      <c r="AX291" s="64"/>
      <c r="AY291" s="64"/>
      <c r="AZ291" s="64"/>
      <c r="BA291" s="64"/>
      <c r="BB291" s="64"/>
      <c r="BC291" s="64"/>
      <c r="BD291" s="64"/>
      <c r="BE291" s="64"/>
      <c r="BF291" s="64"/>
      <c r="BG291" s="64"/>
      <c r="BH291" s="64"/>
      <c r="BI291" s="64"/>
      <c r="BJ291" s="64"/>
      <c r="BK291" s="64"/>
      <c r="BL291" s="64"/>
      <c r="BM291" s="64"/>
      <c r="BN291" s="64"/>
      <c r="BO291" s="64"/>
      <c r="BP291" s="64"/>
      <c r="BQ291" s="64"/>
      <c r="BR291" s="64"/>
      <c r="BS291" s="64"/>
      <c r="BT291" s="64"/>
      <c r="BU291" s="64"/>
      <c r="BV291" s="64"/>
      <c r="BW291" s="64"/>
      <c r="BX291" s="64"/>
      <c r="BY291" s="64"/>
      <c r="BZ291" s="64"/>
      <c r="CA291" s="64"/>
      <c r="CB291" s="64"/>
      <c r="CC291" s="64"/>
      <c r="CD291" s="64"/>
      <c r="CE291" s="64"/>
      <c r="CF291" s="64"/>
      <c r="CG291" s="64"/>
      <c r="CH291" s="65"/>
    </row>
    <row r="292" spans="1:86" s="66" customFormat="1" ht="31.5" x14ac:dyDescent="0.25">
      <c r="A292" s="135">
        <v>3</v>
      </c>
      <c r="B292" s="161" t="s">
        <v>482</v>
      </c>
      <c r="C292" s="52"/>
      <c r="D292" s="52">
        <v>1</v>
      </c>
      <c r="E292" s="52"/>
      <c r="F292" s="52"/>
      <c r="G292" s="161"/>
      <c r="H292" s="59" t="s">
        <v>483</v>
      </c>
      <c r="I292" s="60">
        <v>10000</v>
      </c>
      <c r="J292" s="60">
        <v>5600</v>
      </c>
      <c r="K292" s="71"/>
      <c r="L292" s="63">
        <f>K292-N292</f>
        <v>0</v>
      </c>
      <c r="M292" s="63">
        <f>N292+O292</f>
        <v>0</v>
      </c>
      <c r="N292" s="71"/>
      <c r="O292" s="63">
        <v>0</v>
      </c>
      <c r="P292" s="124">
        <v>2500</v>
      </c>
      <c r="Q292" s="124">
        <v>2500</v>
      </c>
      <c r="R292" s="128">
        <v>1987.14</v>
      </c>
      <c r="S292" s="128">
        <v>1987.14</v>
      </c>
      <c r="T292" s="124">
        <v>2500</v>
      </c>
      <c r="U292" s="124">
        <v>2500</v>
      </c>
      <c r="V292" s="63">
        <f>W292</f>
        <v>2500</v>
      </c>
      <c r="W292" s="63">
        <f>Y292</f>
        <v>2500</v>
      </c>
      <c r="X292" s="60">
        <v>5600</v>
      </c>
      <c r="Y292" s="63">
        <f>K292+Q292</f>
        <v>2500</v>
      </c>
      <c r="Z292" s="63">
        <v>2930</v>
      </c>
      <c r="AA292" s="63">
        <f>AB292</f>
        <v>2930</v>
      </c>
      <c r="AB292" s="63">
        <v>2930</v>
      </c>
      <c r="AC292" s="63"/>
      <c r="AD292" s="63"/>
      <c r="AE292" s="63"/>
      <c r="AG292" s="102"/>
      <c r="AH292" s="116">
        <f t="shared" si="126"/>
        <v>0</v>
      </c>
      <c r="AI292" s="368">
        <f t="shared" si="123"/>
        <v>0</v>
      </c>
      <c r="AJ292" s="368">
        <f t="shared" si="124"/>
        <v>0</v>
      </c>
      <c r="AK292" s="64"/>
      <c r="AL292" s="64"/>
      <c r="AM292" s="64"/>
      <c r="AN292" s="64"/>
      <c r="AO292" s="64"/>
      <c r="AP292" s="64"/>
      <c r="AQ292" s="64"/>
      <c r="AR292" s="64"/>
      <c r="AS292" s="64"/>
      <c r="AT292" s="64"/>
      <c r="AU292" s="64"/>
      <c r="AV292" s="64"/>
      <c r="AW292" s="64"/>
      <c r="AX292" s="64"/>
      <c r="AY292" s="64"/>
      <c r="AZ292" s="64"/>
      <c r="BA292" s="64"/>
      <c r="BB292" s="64"/>
      <c r="BC292" s="64"/>
      <c r="BD292" s="64"/>
      <c r="BE292" s="64"/>
      <c r="BF292" s="64"/>
      <c r="BG292" s="64"/>
      <c r="BH292" s="64"/>
      <c r="BI292" s="64"/>
      <c r="BJ292" s="64"/>
      <c r="BK292" s="64"/>
      <c r="BL292" s="64"/>
      <c r="BM292" s="64"/>
      <c r="BN292" s="64"/>
      <c r="BO292" s="64"/>
      <c r="BP292" s="64"/>
      <c r="BQ292" s="64"/>
      <c r="BR292" s="64"/>
      <c r="BS292" s="64"/>
      <c r="BT292" s="64"/>
      <c r="BU292" s="64"/>
      <c r="BV292" s="64"/>
      <c r="BW292" s="64"/>
      <c r="BX292" s="64"/>
      <c r="BY292" s="64"/>
      <c r="BZ292" s="64"/>
      <c r="CA292" s="64"/>
      <c r="CB292" s="64"/>
      <c r="CC292" s="64"/>
      <c r="CD292" s="64"/>
      <c r="CE292" s="64"/>
      <c r="CF292" s="64"/>
      <c r="CG292" s="64"/>
      <c r="CH292" s="65"/>
    </row>
    <row r="293" spans="1:86" s="66" customFormat="1" ht="31.5" x14ac:dyDescent="0.25">
      <c r="A293" s="135">
        <v>4</v>
      </c>
      <c r="B293" s="161" t="s">
        <v>484</v>
      </c>
      <c r="C293" s="52"/>
      <c r="D293" s="52">
        <v>1</v>
      </c>
      <c r="E293" s="52"/>
      <c r="F293" s="52"/>
      <c r="G293" s="161"/>
      <c r="H293" s="59" t="s">
        <v>485</v>
      </c>
      <c r="I293" s="60">
        <v>10000</v>
      </c>
      <c r="J293" s="60">
        <v>10000</v>
      </c>
      <c r="K293" s="71"/>
      <c r="L293" s="63">
        <f>K293-N293</f>
        <v>0</v>
      </c>
      <c r="M293" s="63">
        <f>N293+O293</f>
        <v>0</v>
      </c>
      <c r="N293" s="71"/>
      <c r="O293" s="63">
        <v>0</v>
      </c>
      <c r="P293" s="124">
        <v>5000</v>
      </c>
      <c r="Q293" s="124">
        <v>5000</v>
      </c>
      <c r="R293" s="128">
        <v>5000</v>
      </c>
      <c r="S293" s="128">
        <v>5000</v>
      </c>
      <c r="T293" s="124">
        <v>5000</v>
      </c>
      <c r="U293" s="124">
        <v>5000</v>
      </c>
      <c r="V293" s="63">
        <f>W293</f>
        <v>5000</v>
      </c>
      <c r="W293" s="63">
        <f>Y293</f>
        <v>5000</v>
      </c>
      <c r="X293" s="60">
        <v>10000</v>
      </c>
      <c r="Y293" s="63">
        <f>K293+Q293</f>
        <v>5000</v>
      </c>
      <c r="Z293" s="63">
        <f>X293-Y293-(3%*X293)</f>
        <v>4700</v>
      </c>
      <c r="AA293" s="63">
        <f>AB293</f>
        <v>4700</v>
      </c>
      <c r="AB293" s="63">
        <v>4700</v>
      </c>
      <c r="AC293" s="63"/>
      <c r="AD293" s="63"/>
      <c r="AE293" s="63"/>
      <c r="AG293" s="102"/>
      <c r="AH293" s="116">
        <f t="shared" si="126"/>
        <v>0</v>
      </c>
      <c r="AI293" s="368">
        <f t="shared" si="123"/>
        <v>0</v>
      </c>
      <c r="AJ293" s="368">
        <f t="shared" si="124"/>
        <v>0</v>
      </c>
      <c r="AK293" s="64"/>
      <c r="AL293" s="64"/>
      <c r="AM293" s="64"/>
      <c r="AN293" s="64"/>
      <c r="AO293" s="64"/>
      <c r="AP293" s="64"/>
      <c r="AQ293" s="64"/>
      <c r="AR293" s="64"/>
      <c r="AS293" s="64"/>
      <c r="AT293" s="64"/>
      <c r="AU293" s="64"/>
      <c r="AV293" s="64"/>
      <c r="AW293" s="64"/>
      <c r="AX293" s="64"/>
      <c r="AY293" s="64"/>
      <c r="AZ293" s="64"/>
      <c r="BA293" s="64"/>
      <c r="BB293" s="64"/>
      <c r="BC293" s="64"/>
      <c r="BD293" s="64"/>
      <c r="BE293" s="64"/>
      <c r="BF293" s="64"/>
      <c r="BG293" s="64"/>
      <c r="BH293" s="64"/>
      <c r="BI293" s="64"/>
      <c r="BJ293" s="64"/>
      <c r="BK293" s="64"/>
      <c r="BL293" s="64"/>
      <c r="BM293" s="64"/>
      <c r="BN293" s="64"/>
      <c r="BO293" s="64"/>
      <c r="BP293" s="64"/>
      <c r="BQ293" s="64"/>
      <c r="BR293" s="64"/>
      <c r="BS293" s="64"/>
      <c r="BT293" s="64"/>
      <c r="BU293" s="64"/>
      <c r="BV293" s="64"/>
      <c r="BW293" s="64"/>
      <c r="BX293" s="64"/>
      <c r="BY293" s="64"/>
      <c r="BZ293" s="64"/>
      <c r="CA293" s="64"/>
      <c r="CB293" s="64"/>
      <c r="CC293" s="64"/>
      <c r="CD293" s="64"/>
      <c r="CE293" s="64"/>
      <c r="CF293" s="64"/>
      <c r="CG293" s="64"/>
      <c r="CH293" s="65"/>
    </row>
    <row r="294" spans="1:86" s="66" customFormat="1" ht="31.5" x14ac:dyDescent="0.25">
      <c r="A294" s="55" t="s">
        <v>78</v>
      </c>
      <c r="B294" s="56" t="s">
        <v>181</v>
      </c>
      <c r="C294" s="52"/>
      <c r="D294" s="52"/>
      <c r="E294" s="52"/>
      <c r="F294" s="52"/>
      <c r="G294" s="56"/>
      <c r="H294" s="142"/>
      <c r="I294" s="101">
        <f t="shared" ref="I294:AC294" si="127">SUM(I295:I309)</f>
        <v>31737</v>
      </c>
      <c r="J294" s="101">
        <f t="shared" si="127"/>
        <v>31737</v>
      </c>
      <c r="K294" s="101">
        <f t="shared" si="127"/>
        <v>0</v>
      </c>
      <c r="L294" s="101">
        <f t="shared" si="127"/>
        <v>0</v>
      </c>
      <c r="M294" s="101">
        <f t="shared" si="127"/>
        <v>0</v>
      </c>
      <c r="N294" s="101">
        <f t="shared" si="127"/>
        <v>0</v>
      </c>
      <c r="O294" s="101">
        <f t="shared" si="127"/>
        <v>0</v>
      </c>
      <c r="P294" s="101">
        <f t="shared" si="127"/>
        <v>5000</v>
      </c>
      <c r="Q294" s="101">
        <f t="shared" si="127"/>
        <v>5000</v>
      </c>
      <c r="R294" s="101">
        <f t="shared" si="127"/>
        <v>3705.1640000000002</v>
      </c>
      <c r="S294" s="101">
        <f t="shared" si="127"/>
        <v>3705.1640000000002</v>
      </c>
      <c r="T294" s="101">
        <f t="shared" si="127"/>
        <v>5000</v>
      </c>
      <c r="U294" s="101">
        <f t="shared" si="127"/>
        <v>5000</v>
      </c>
      <c r="V294" s="101">
        <f t="shared" si="127"/>
        <v>5000</v>
      </c>
      <c r="W294" s="101">
        <f t="shared" si="127"/>
        <v>5000</v>
      </c>
      <c r="X294" s="101">
        <f t="shared" si="127"/>
        <v>31737</v>
      </c>
      <c r="Y294" s="101">
        <f t="shared" si="127"/>
        <v>5000</v>
      </c>
      <c r="Z294" s="101">
        <f t="shared" si="127"/>
        <v>19696.650000000001</v>
      </c>
      <c r="AA294" s="101">
        <f t="shared" si="127"/>
        <v>18196.650000000001</v>
      </c>
      <c r="AB294" s="101">
        <f t="shared" si="127"/>
        <v>18196.650000000001</v>
      </c>
      <c r="AC294" s="101">
        <f t="shared" si="127"/>
        <v>0</v>
      </c>
      <c r="AD294" s="101"/>
      <c r="AE294" s="101"/>
      <c r="AG294" s="102"/>
      <c r="AH294" s="116">
        <f t="shared" si="126"/>
        <v>0</v>
      </c>
      <c r="AI294" s="368">
        <f t="shared" si="123"/>
        <v>0</v>
      </c>
      <c r="AJ294" s="368">
        <f t="shared" si="124"/>
        <v>0</v>
      </c>
      <c r="AK294" s="64"/>
      <c r="AL294" s="64"/>
      <c r="AM294" s="64"/>
      <c r="AN294" s="64"/>
      <c r="AO294" s="64"/>
      <c r="AP294" s="64"/>
      <c r="AQ294" s="64"/>
      <c r="AR294" s="64"/>
      <c r="AS294" s="64"/>
      <c r="AT294" s="64"/>
      <c r="AU294" s="64"/>
      <c r="AV294" s="64"/>
      <c r="AW294" s="64"/>
      <c r="AX294" s="64"/>
      <c r="AY294" s="64"/>
      <c r="AZ294" s="64"/>
      <c r="BA294" s="64"/>
      <c r="BB294" s="64"/>
      <c r="BC294" s="64"/>
      <c r="BD294" s="64"/>
      <c r="BE294" s="64"/>
      <c r="BF294" s="64"/>
      <c r="BG294" s="64"/>
      <c r="BH294" s="64"/>
      <c r="BI294" s="64"/>
      <c r="BJ294" s="64"/>
      <c r="BK294" s="64"/>
      <c r="BL294" s="64"/>
      <c r="BM294" s="64"/>
      <c r="BN294" s="64"/>
      <c r="BO294" s="64"/>
      <c r="BP294" s="64"/>
      <c r="BQ294" s="64"/>
      <c r="BR294" s="64"/>
      <c r="BS294" s="64"/>
      <c r="BT294" s="64"/>
      <c r="BU294" s="64"/>
      <c r="BV294" s="64"/>
      <c r="BW294" s="64"/>
      <c r="BX294" s="64"/>
      <c r="BY294" s="64"/>
      <c r="BZ294" s="64"/>
      <c r="CA294" s="64"/>
      <c r="CB294" s="64"/>
      <c r="CC294" s="64"/>
      <c r="CD294" s="64"/>
      <c r="CE294" s="64"/>
      <c r="CF294" s="64"/>
      <c r="CG294" s="64"/>
      <c r="CH294" s="65"/>
    </row>
    <row r="295" spans="1:86" s="66" customFormat="1" ht="39" customHeight="1" x14ac:dyDescent="0.25">
      <c r="A295" s="55" t="s">
        <v>182</v>
      </c>
      <c r="B295" s="56" t="s">
        <v>486</v>
      </c>
      <c r="C295" s="52"/>
      <c r="D295" s="52"/>
      <c r="E295" s="52"/>
      <c r="F295" s="52"/>
      <c r="G295" s="56"/>
      <c r="H295" s="142"/>
      <c r="I295" s="101"/>
      <c r="J295" s="101"/>
      <c r="K295" s="101"/>
      <c r="L295" s="101"/>
      <c r="M295" s="101"/>
      <c r="N295" s="101"/>
      <c r="O295" s="101"/>
      <c r="P295" s="101"/>
      <c r="Q295" s="101"/>
      <c r="R295" s="101"/>
      <c r="S295" s="101"/>
      <c r="T295" s="101"/>
      <c r="U295" s="101"/>
      <c r="V295" s="63"/>
      <c r="W295" s="101"/>
      <c r="X295" s="101"/>
      <c r="Y295" s="101"/>
      <c r="Z295" s="101"/>
      <c r="AA295" s="101"/>
      <c r="AB295" s="101"/>
      <c r="AC295" s="101"/>
      <c r="AD295" s="101"/>
      <c r="AE295" s="101">
        <f>AE296</f>
        <v>0</v>
      </c>
      <c r="AG295" s="102"/>
      <c r="AH295" s="116">
        <f t="shared" si="126"/>
        <v>0</v>
      </c>
      <c r="AI295" s="368">
        <f t="shared" si="123"/>
        <v>0</v>
      </c>
      <c r="AJ295" s="368">
        <f t="shared" si="124"/>
        <v>0</v>
      </c>
      <c r="AK295" s="64"/>
      <c r="AL295" s="64"/>
      <c r="AM295" s="64"/>
      <c r="AN295" s="64"/>
      <c r="AO295" s="64"/>
      <c r="AP295" s="64"/>
      <c r="AQ295" s="64"/>
      <c r="AR295" s="64"/>
      <c r="AS295" s="64"/>
      <c r="AT295" s="64"/>
      <c r="AU295" s="64"/>
      <c r="AV295" s="64"/>
      <c r="AW295" s="64"/>
      <c r="AX295" s="64"/>
      <c r="AY295" s="64"/>
      <c r="AZ295" s="64"/>
      <c r="BA295" s="64"/>
      <c r="BB295" s="64"/>
      <c r="BC295" s="64"/>
      <c r="BD295" s="64"/>
      <c r="BE295" s="64"/>
      <c r="BF295" s="64"/>
      <c r="BG295" s="64"/>
      <c r="BH295" s="64"/>
      <c r="BI295" s="64"/>
      <c r="BJ295" s="64"/>
      <c r="BK295" s="64"/>
      <c r="BL295" s="64"/>
      <c r="BM295" s="64"/>
      <c r="BN295" s="64"/>
      <c r="BO295" s="64"/>
      <c r="BP295" s="64"/>
      <c r="BQ295" s="64"/>
      <c r="BR295" s="64"/>
      <c r="BS295" s="64"/>
      <c r="BT295" s="64"/>
      <c r="BU295" s="64"/>
      <c r="BV295" s="64"/>
      <c r="BW295" s="64"/>
      <c r="BX295" s="64"/>
      <c r="BY295" s="64"/>
      <c r="BZ295" s="64"/>
      <c r="CA295" s="64"/>
      <c r="CB295" s="64"/>
      <c r="CC295" s="64"/>
      <c r="CD295" s="64"/>
      <c r="CE295" s="64"/>
      <c r="CF295" s="64"/>
      <c r="CG295" s="64"/>
      <c r="CH295" s="65"/>
    </row>
    <row r="296" spans="1:86" s="66" customFormat="1" ht="51.75" customHeight="1" x14ac:dyDescent="0.25">
      <c r="A296" s="135">
        <v>1</v>
      </c>
      <c r="B296" s="162" t="s">
        <v>487</v>
      </c>
      <c r="C296" s="52"/>
      <c r="D296" s="52">
        <v>1</v>
      </c>
      <c r="E296" s="52"/>
      <c r="F296" s="52"/>
      <c r="G296" s="162"/>
      <c r="H296" s="142" t="s">
        <v>1131</v>
      </c>
      <c r="I296" s="60">
        <v>11930</v>
      </c>
      <c r="J296" s="60">
        <v>11930</v>
      </c>
      <c r="K296" s="71"/>
      <c r="L296" s="71"/>
      <c r="M296" s="71"/>
      <c r="N296" s="71"/>
      <c r="O296" s="71"/>
      <c r="P296" s="124">
        <v>5000</v>
      </c>
      <c r="Q296" s="124">
        <v>5000</v>
      </c>
      <c r="R296" s="128">
        <v>3705.1640000000002</v>
      </c>
      <c r="S296" s="128">
        <v>3705.1640000000002</v>
      </c>
      <c r="T296" s="124">
        <v>5000</v>
      </c>
      <c r="U296" s="124">
        <v>5000</v>
      </c>
      <c r="V296" s="63">
        <f>W296</f>
        <v>5000</v>
      </c>
      <c r="W296" s="63">
        <f>Y296</f>
        <v>5000</v>
      </c>
      <c r="X296" s="60">
        <v>11930</v>
      </c>
      <c r="Y296" s="63">
        <f>K296+Q296</f>
        <v>5000</v>
      </c>
      <c r="Z296" s="63">
        <v>6600</v>
      </c>
      <c r="AA296" s="63">
        <f>AB296+AC296</f>
        <v>6600</v>
      </c>
      <c r="AB296" s="63">
        <v>6600</v>
      </c>
      <c r="AC296" s="63"/>
      <c r="AD296" s="63"/>
      <c r="AE296" s="63"/>
      <c r="AG296" s="102"/>
      <c r="AH296" s="116">
        <f t="shared" si="126"/>
        <v>0</v>
      </c>
      <c r="AI296" s="368">
        <f t="shared" si="123"/>
        <v>0</v>
      </c>
      <c r="AJ296" s="368">
        <f t="shared" si="124"/>
        <v>0</v>
      </c>
      <c r="AK296" s="64"/>
      <c r="AL296" s="64"/>
      <c r="AM296" s="64"/>
      <c r="AN296" s="64"/>
      <c r="AO296" s="64"/>
      <c r="AP296" s="64"/>
      <c r="AQ296" s="64"/>
      <c r="AR296" s="64"/>
      <c r="AS296" s="64"/>
      <c r="AT296" s="64"/>
      <c r="AU296" s="64"/>
      <c r="AV296" s="64"/>
      <c r="AW296" s="64"/>
      <c r="AX296" s="64"/>
      <c r="AY296" s="64"/>
      <c r="AZ296" s="64"/>
      <c r="BA296" s="64"/>
      <c r="BB296" s="64"/>
      <c r="BC296" s="64"/>
      <c r="BD296" s="64"/>
      <c r="BE296" s="64"/>
      <c r="BF296" s="64"/>
      <c r="BG296" s="64"/>
      <c r="BH296" s="64"/>
      <c r="BI296" s="64"/>
      <c r="BJ296" s="64"/>
      <c r="BK296" s="64"/>
      <c r="BL296" s="64"/>
      <c r="BM296" s="64"/>
      <c r="BN296" s="64"/>
      <c r="BO296" s="64"/>
      <c r="BP296" s="64"/>
      <c r="BQ296" s="64"/>
      <c r="BR296" s="64"/>
      <c r="BS296" s="64"/>
      <c r="BT296" s="64"/>
      <c r="BU296" s="64"/>
      <c r="BV296" s="64"/>
      <c r="BW296" s="64"/>
      <c r="BX296" s="64"/>
      <c r="BY296" s="64"/>
      <c r="BZ296" s="64"/>
      <c r="CA296" s="64"/>
      <c r="CB296" s="64"/>
      <c r="CC296" s="64"/>
      <c r="CD296" s="64"/>
      <c r="CE296" s="64"/>
      <c r="CF296" s="64"/>
      <c r="CG296" s="64"/>
      <c r="CH296" s="65"/>
    </row>
    <row r="297" spans="1:86" s="122" customFormat="1" ht="29.1" customHeight="1" x14ac:dyDescent="0.25">
      <c r="A297" s="143" t="s">
        <v>210</v>
      </c>
      <c r="B297" s="163" t="s">
        <v>189</v>
      </c>
      <c r="C297" s="52"/>
      <c r="D297" s="52"/>
      <c r="E297" s="52"/>
      <c r="F297" s="52"/>
      <c r="G297" s="163"/>
      <c r="H297" s="105"/>
      <c r="I297" s="101"/>
      <c r="J297" s="101"/>
      <c r="K297" s="101"/>
      <c r="L297" s="101"/>
      <c r="M297" s="101"/>
      <c r="N297" s="101"/>
      <c r="O297" s="101"/>
      <c r="P297" s="101"/>
      <c r="Q297" s="101"/>
      <c r="R297" s="101"/>
      <c r="S297" s="101"/>
      <c r="T297" s="101"/>
      <c r="U297" s="101"/>
      <c r="V297" s="63"/>
      <c r="W297" s="101"/>
      <c r="X297" s="101"/>
      <c r="Y297" s="101"/>
      <c r="Z297" s="101"/>
      <c r="AA297" s="63">
        <f>AC297</f>
        <v>0</v>
      </c>
      <c r="AB297" s="101"/>
      <c r="AC297" s="101"/>
      <c r="AD297" s="54"/>
      <c r="AE297" s="54"/>
      <c r="AG297" s="140"/>
      <c r="AH297" s="116">
        <f t="shared" si="126"/>
        <v>0</v>
      </c>
      <c r="AI297" s="368">
        <f t="shared" si="123"/>
        <v>0</v>
      </c>
      <c r="AJ297" s="368">
        <f t="shared" si="124"/>
        <v>0</v>
      </c>
      <c r="AK297" s="120"/>
      <c r="AL297" s="120"/>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c r="BG297" s="120"/>
      <c r="BH297" s="120"/>
      <c r="BI297" s="120"/>
      <c r="BJ297" s="120"/>
      <c r="BK297" s="120"/>
      <c r="BL297" s="120"/>
      <c r="BM297" s="120"/>
      <c r="BN297" s="120"/>
      <c r="BO297" s="120"/>
      <c r="BP297" s="120"/>
      <c r="BQ297" s="120"/>
      <c r="BR297" s="120"/>
      <c r="BS297" s="120"/>
      <c r="BT297" s="120"/>
      <c r="BU297" s="120"/>
      <c r="BV297" s="120"/>
      <c r="BW297" s="120"/>
      <c r="BX297" s="120"/>
      <c r="BY297" s="120"/>
      <c r="BZ297" s="120"/>
      <c r="CA297" s="120"/>
      <c r="CB297" s="120"/>
      <c r="CC297" s="120"/>
      <c r="CD297" s="120"/>
      <c r="CE297" s="120"/>
      <c r="CF297" s="120"/>
      <c r="CG297" s="120"/>
      <c r="CH297" s="121"/>
    </row>
    <row r="298" spans="1:86" s="66" customFormat="1" ht="57.75" customHeight="1" x14ac:dyDescent="0.25">
      <c r="A298" s="135">
        <v>1</v>
      </c>
      <c r="B298" s="161" t="s">
        <v>488</v>
      </c>
      <c r="C298" s="52"/>
      <c r="D298" s="52"/>
      <c r="E298" s="52">
        <v>1</v>
      </c>
      <c r="F298" s="52">
        <v>1</v>
      </c>
      <c r="G298" s="161"/>
      <c r="H298" s="142" t="s">
        <v>1132</v>
      </c>
      <c r="I298" s="60">
        <v>2800</v>
      </c>
      <c r="J298" s="60">
        <v>2800</v>
      </c>
      <c r="K298" s="71"/>
      <c r="L298" s="71"/>
      <c r="M298" s="71"/>
      <c r="N298" s="71"/>
      <c r="O298" s="71"/>
      <c r="P298" s="71"/>
      <c r="Q298" s="71"/>
      <c r="R298" s="71"/>
      <c r="S298" s="71"/>
      <c r="T298" s="71"/>
      <c r="U298" s="71"/>
      <c r="V298" s="63">
        <f t="shared" ref="V298:V310" si="128">W298</f>
        <v>0</v>
      </c>
      <c r="W298" s="63">
        <f t="shared" ref="W298:W309" si="129">Y298</f>
        <v>0</v>
      </c>
      <c r="X298" s="60">
        <v>2800</v>
      </c>
      <c r="Y298" s="63">
        <f t="shared" ref="Y298:Y309" si="130">K298+Q298</f>
        <v>0</v>
      </c>
      <c r="Z298" s="63">
        <v>1500</v>
      </c>
      <c r="AA298" s="63">
        <f>AB298+AC298</f>
        <v>1000</v>
      </c>
      <c r="AB298" s="63">
        <v>1000</v>
      </c>
      <c r="AC298" s="63"/>
      <c r="AD298" s="63"/>
      <c r="AE298" s="63"/>
      <c r="AG298" s="102"/>
      <c r="AH298" s="116">
        <f t="shared" si="126"/>
        <v>0</v>
      </c>
      <c r="AI298" s="368">
        <f t="shared" si="123"/>
        <v>0</v>
      </c>
      <c r="AJ298" s="368">
        <f t="shared" si="124"/>
        <v>0</v>
      </c>
      <c r="AK298" s="64"/>
      <c r="AL298" s="64"/>
      <c r="AM298" s="64"/>
      <c r="AN298" s="64"/>
      <c r="AO298" s="64"/>
      <c r="AP298" s="64"/>
      <c r="AQ298" s="64"/>
      <c r="AR298" s="64"/>
      <c r="AS298" s="64"/>
      <c r="AT298" s="64"/>
      <c r="AU298" s="64"/>
      <c r="AV298" s="64"/>
      <c r="AW298" s="64"/>
      <c r="AX298" s="64"/>
      <c r="AY298" s="64"/>
      <c r="AZ298" s="64"/>
      <c r="BA298" s="64"/>
      <c r="BB298" s="64"/>
      <c r="BC298" s="64"/>
      <c r="BD298" s="64"/>
      <c r="BE298" s="64"/>
      <c r="BF298" s="64"/>
      <c r="BG298" s="64"/>
      <c r="BH298" s="64"/>
      <c r="BI298" s="64"/>
      <c r="BJ298" s="64"/>
      <c r="BK298" s="64"/>
      <c r="BL298" s="64"/>
      <c r="BM298" s="64"/>
      <c r="BN298" s="64"/>
      <c r="BO298" s="64"/>
      <c r="BP298" s="64"/>
      <c r="BQ298" s="64"/>
      <c r="BR298" s="64"/>
      <c r="BS298" s="64"/>
      <c r="BT298" s="64"/>
      <c r="BU298" s="64"/>
      <c r="BV298" s="64"/>
      <c r="BW298" s="64"/>
      <c r="BX298" s="64"/>
      <c r="BY298" s="64"/>
      <c r="BZ298" s="64"/>
      <c r="CA298" s="64"/>
      <c r="CB298" s="64"/>
      <c r="CC298" s="64"/>
      <c r="CD298" s="64"/>
      <c r="CE298" s="64"/>
      <c r="CF298" s="64"/>
      <c r="CG298" s="64"/>
      <c r="CH298" s="65"/>
    </row>
    <row r="299" spans="1:86" s="66" customFormat="1" ht="50.25" customHeight="1" x14ac:dyDescent="0.25">
      <c r="A299" s="135">
        <v>2</v>
      </c>
      <c r="B299" s="161" t="s">
        <v>489</v>
      </c>
      <c r="C299" s="52"/>
      <c r="D299" s="52"/>
      <c r="E299" s="52">
        <v>1</v>
      </c>
      <c r="F299" s="52">
        <v>1</v>
      </c>
      <c r="G299" s="161"/>
      <c r="H299" s="142" t="s">
        <v>1133</v>
      </c>
      <c r="I299" s="60">
        <v>1100</v>
      </c>
      <c r="J299" s="60">
        <v>1100</v>
      </c>
      <c r="K299" s="71"/>
      <c r="L299" s="71"/>
      <c r="M299" s="71"/>
      <c r="N299" s="71"/>
      <c r="O299" s="71"/>
      <c r="P299" s="71"/>
      <c r="Q299" s="71"/>
      <c r="R299" s="71"/>
      <c r="S299" s="71"/>
      <c r="T299" s="71"/>
      <c r="U299" s="71"/>
      <c r="V299" s="63">
        <f t="shared" si="128"/>
        <v>0</v>
      </c>
      <c r="W299" s="63">
        <f t="shared" si="129"/>
        <v>0</v>
      </c>
      <c r="X299" s="60">
        <v>1100</v>
      </c>
      <c r="Y299" s="63">
        <f t="shared" si="130"/>
        <v>0</v>
      </c>
      <c r="Z299" s="63">
        <f>95%*X299</f>
        <v>1045</v>
      </c>
      <c r="AA299" s="63">
        <f t="shared" ref="AA299:AA309" si="131">AB299+AC299</f>
        <v>1045</v>
      </c>
      <c r="AB299" s="63">
        <v>1045</v>
      </c>
      <c r="AC299" s="63"/>
      <c r="AD299" s="63"/>
      <c r="AE299" s="63"/>
      <c r="AG299" s="102"/>
      <c r="AH299" s="116">
        <f t="shared" si="126"/>
        <v>0</v>
      </c>
      <c r="AI299" s="368">
        <f t="shared" si="123"/>
        <v>0</v>
      </c>
      <c r="AJ299" s="368">
        <f t="shared" si="124"/>
        <v>0</v>
      </c>
      <c r="AK299" s="64"/>
      <c r="AL299" s="64"/>
      <c r="AM299" s="64"/>
      <c r="AN299" s="64"/>
      <c r="AO299" s="64"/>
      <c r="AP299" s="64"/>
      <c r="AQ299" s="64"/>
      <c r="AR299" s="64"/>
      <c r="AS299" s="64"/>
      <c r="AT299" s="64"/>
      <c r="AU299" s="64"/>
      <c r="AV299" s="64"/>
      <c r="AW299" s="64"/>
      <c r="AX299" s="64"/>
      <c r="AY299" s="64"/>
      <c r="AZ299" s="64"/>
      <c r="BA299" s="64"/>
      <c r="BB299" s="64"/>
      <c r="BC299" s="64"/>
      <c r="BD299" s="64"/>
      <c r="BE299" s="64"/>
      <c r="BF299" s="64"/>
      <c r="BG299" s="64"/>
      <c r="BH299" s="64"/>
      <c r="BI299" s="64"/>
      <c r="BJ299" s="64"/>
      <c r="BK299" s="64"/>
      <c r="BL299" s="64"/>
      <c r="BM299" s="64"/>
      <c r="BN299" s="64"/>
      <c r="BO299" s="64"/>
      <c r="BP299" s="64"/>
      <c r="BQ299" s="64"/>
      <c r="BR299" s="64"/>
      <c r="BS299" s="64"/>
      <c r="BT299" s="64"/>
      <c r="BU299" s="64"/>
      <c r="BV299" s="64"/>
      <c r="BW299" s="64"/>
      <c r="BX299" s="64"/>
      <c r="BY299" s="64"/>
      <c r="BZ299" s="64"/>
      <c r="CA299" s="64"/>
      <c r="CB299" s="64"/>
      <c r="CC299" s="64"/>
      <c r="CD299" s="64"/>
      <c r="CE299" s="64"/>
      <c r="CF299" s="64"/>
      <c r="CG299" s="64"/>
      <c r="CH299" s="65"/>
    </row>
    <row r="300" spans="1:86" s="66" customFormat="1" ht="63" customHeight="1" x14ac:dyDescent="0.25">
      <c r="A300" s="135">
        <v>3</v>
      </c>
      <c r="B300" s="161" t="s">
        <v>490</v>
      </c>
      <c r="C300" s="52"/>
      <c r="D300" s="52"/>
      <c r="E300" s="52">
        <v>1</v>
      </c>
      <c r="F300" s="52">
        <v>1</v>
      </c>
      <c r="G300" s="161"/>
      <c r="H300" s="142" t="s">
        <v>1134</v>
      </c>
      <c r="I300" s="60">
        <v>1607</v>
      </c>
      <c r="J300" s="60">
        <v>1607</v>
      </c>
      <c r="K300" s="71"/>
      <c r="L300" s="71"/>
      <c r="M300" s="71"/>
      <c r="N300" s="71"/>
      <c r="O300" s="71"/>
      <c r="P300" s="71"/>
      <c r="Q300" s="71"/>
      <c r="R300" s="71"/>
      <c r="S300" s="71"/>
      <c r="T300" s="71"/>
      <c r="U300" s="71"/>
      <c r="V300" s="63">
        <f t="shared" si="128"/>
        <v>0</v>
      </c>
      <c r="W300" s="63">
        <f t="shared" si="129"/>
        <v>0</v>
      </c>
      <c r="X300" s="60">
        <v>1607</v>
      </c>
      <c r="Y300" s="63">
        <f t="shared" si="130"/>
        <v>0</v>
      </c>
      <c r="Z300" s="63">
        <f>95%*X300</f>
        <v>1526.6499999999999</v>
      </c>
      <c r="AA300" s="63">
        <f t="shared" si="131"/>
        <v>1526.6499999999999</v>
      </c>
      <c r="AB300" s="63">
        <v>1526.6499999999999</v>
      </c>
      <c r="AC300" s="63"/>
      <c r="AD300" s="63"/>
      <c r="AE300" s="63"/>
      <c r="AG300" s="102"/>
      <c r="AH300" s="116">
        <f t="shared" si="126"/>
        <v>0</v>
      </c>
      <c r="AI300" s="368">
        <f t="shared" si="123"/>
        <v>0</v>
      </c>
      <c r="AJ300" s="368">
        <f t="shared" si="124"/>
        <v>0</v>
      </c>
      <c r="AK300" s="64"/>
      <c r="AL300" s="64"/>
      <c r="AM300" s="64"/>
      <c r="AN300" s="64"/>
      <c r="AO300" s="64"/>
      <c r="AP300" s="64"/>
      <c r="AQ300" s="64"/>
      <c r="AR300" s="64"/>
      <c r="AS300" s="64"/>
      <c r="AT300" s="64"/>
      <c r="AU300" s="64"/>
      <c r="AV300" s="64"/>
      <c r="AW300" s="64"/>
      <c r="AX300" s="64"/>
      <c r="AY300" s="64"/>
      <c r="AZ300" s="64"/>
      <c r="BA300" s="64"/>
      <c r="BB300" s="64"/>
      <c r="BC300" s="64"/>
      <c r="BD300" s="64"/>
      <c r="BE300" s="64"/>
      <c r="BF300" s="64"/>
      <c r="BG300" s="64"/>
      <c r="BH300" s="64"/>
      <c r="BI300" s="64"/>
      <c r="BJ300" s="64"/>
      <c r="BK300" s="64"/>
      <c r="BL300" s="64"/>
      <c r="BM300" s="64"/>
      <c r="BN300" s="64"/>
      <c r="BO300" s="64"/>
      <c r="BP300" s="64"/>
      <c r="BQ300" s="64"/>
      <c r="BR300" s="64"/>
      <c r="BS300" s="64"/>
      <c r="BT300" s="64"/>
      <c r="BU300" s="64"/>
      <c r="BV300" s="64"/>
      <c r="BW300" s="64"/>
      <c r="BX300" s="64"/>
      <c r="BY300" s="64"/>
      <c r="BZ300" s="64"/>
      <c r="CA300" s="64"/>
      <c r="CB300" s="64"/>
      <c r="CC300" s="64"/>
      <c r="CD300" s="64"/>
      <c r="CE300" s="64"/>
      <c r="CF300" s="64"/>
      <c r="CG300" s="64"/>
      <c r="CH300" s="65"/>
    </row>
    <row r="301" spans="1:86" s="66" customFormat="1" ht="57.75" customHeight="1" x14ac:dyDescent="0.25">
      <c r="A301" s="135">
        <v>4</v>
      </c>
      <c r="B301" s="161" t="s">
        <v>491</v>
      </c>
      <c r="C301" s="52"/>
      <c r="D301" s="52"/>
      <c r="E301" s="52">
        <v>1</v>
      </c>
      <c r="F301" s="52">
        <v>1</v>
      </c>
      <c r="G301" s="161"/>
      <c r="H301" s="142" t="s">
        <v>1135</v>
      </c>
      <c r="I301" s="60">
        <v>5500</v>
      </c>
      <c r="J301" s="60">
        <v>5500</v>
      </c>
      <c r="K301" s="71"/>
      <c r="L301" s="71"/>
      <c r="M301" s="71"/>
      <c r="N301" s="71"/>
      <c r="O301" s="71"/>
      <c r="P301" s="71"/>
      <c r="Q301" s="71"/>
      <c r="R301" s="71"/>
      <c r="S301" s="71"/>
      <c r="T301" s="71"/>
      <c r="U301" s="71"/>
      <c r="V301" s="63">
        <f t="shared" si="128"/>
        <v>0</v>
      </c>
      <c r="W301" s="63">
        <f t="shared" si="129"/>
        <v>0</v>
      </c>
      <c r="X301" s="60">
        <v>5500</v>
      </c>
      <c r="Y301" s="63">
        <f t="shared" si="130"/>
        <v>0</v>
      </c>
      <c r="Z301" s="63">
        <v>3000</v>
      </c>
      <c r="AA301" s="63">
        <f t="shared" si="131"/>
        <v>2000</v>
      </c>
      <c r="AB301" s="63">
        <v>2000</v>
      </c>
      <c r="AC301" s="63"/>
      <c r="AD301" s="63"/>
      <c r="AE301" s="63"/>
      <c r="AG301" s="102"/>
      <c r="AH301" s="116">
        <f t="shared" si="126"/>
        <v>0</v>
      </c>
      <c r="AI301" s="368">
        <f t="shared" si="123"/>
        <v>0</v>
      </c>
      <c r="AJ301" s="368">
        <f t="shared" si="124"/>
        <v>0</v>
      </c>
      <c r="AK301" s="64"/>
      <c r="AL301" s="64"/>
      <c r="AM301" s="64"/>
      <c r="AN301" s="64"/>
      <c r="AO301" s="64"/>
      <c r="AP301" s="64"/>
      <c r="AQ301" s="64"/>
      <c r="AR301" s="64"/>
      <c r="AS301" s="64"/>
      <c r="AT301" s="64"/>
      <c r="AU301" s="64"/>
      <c r="AV301" s="64"/>
      <c r="AW301" s="64"/>
      <c r="AX301" s="64"/>
      <c r="AY301" s="64"/>
      <c r="AZ301" s="64"/>
      <c r="BA301" s="64"/>
      <c r="BB301" s="64"/>
      <c r="BC301" s="64"/>
      <c r="BD301" s="64"/>
      <c r="BE301" s="64"/>
      <c r="BF301" s="64"/>
      <c r="BG301" s="64"/>
      <c r="BH301" s="64"/>
      <c r="BI301" s="64"/>
      <c r="BJ301" s="64"/>
      <c r="BK301" s="64"/>
      <c r="BL301" s="64"/>
      <c r="BM301" s="64"/>
      <c r="BN301" s="64"/>
      <c r="BO301" s="64"/>
      <c r="BP301" s="64"/>
      <c r="BQ301" s="64"/>
      <c r="BR301" s="64"/>
      <c r="BS301" s="64"/>
      <c r="BT301" s="64"/>
      <c r="BU301" s="64"/>
      <c r="BV301" s="64"/>
      <c r="BW301" s="64"/>
      <c r="BX301" s="64"/>
      <c r="BY301" s="64"/>
      <c r="BZ301" s="64"/>
      <c r="CA301" s="64"/>
      <c r="CB301" s="64"/>
      <c r="CC301" s="64"/>
      <c r="CD301" s="64"/>
      <c r="CE301" s="64"/>
      <c r="CF301" s="64"/>
      <c r="CG301" s="64"/>
      <c r="CH301" s="65"/>
    </row>
    <row r="302" spans="1:86" s="66" customFormat="1" ht="51.75" customHeight="1" x14ac:dyDescent="0.25">
      <c r="A302" s="135">
        <v>5</v>
      </c>
      <c r="B302" s="161" t="s">
        <v>492</v>
      </c>
      <c r="C302" s="52"/>
      <c r="D302" s="52"/>
      <c r="E302" s="52">
        <v>1</v>
      </c>
      <c r="F302" s="52">
        <v>1</v>
      </c>
      <c r="G302" s="161"/>
      <c r="H302" s="142" t="s">
        <v>1136</v>
      </c>
      <c r="I302" s="60">
        <v>1500</v>
      </c>
      <c r="J302" s="60">
        <v>1500</v>
      </c>
      <c r="K302" s="71"/>
      <c r="L302" s="71"/>
      <c r="M302" s="71"/>
      <c r="N302" s="71"/>
      <c r="O302" s="71"/>
      <c r="P302" s="71"/>
      <c r="Q302" s="71"/>
      <c r="R302" s="71"/>
      <c r="S302" s="71"/>
      <c r="T302" s="71"/>
      <c r="U302" s="71"/>
      <c r="V302" s="63">
        <f t="shared" si="128"/>
        <v>0</v>
      </c>
      <c r="W302" s="63">
        <f t="shared" si="129"/>
        <v>0</v>
      </c>
      <c r="X302" s="60">
        <v>1500</v>
      </c>
      <c r="Y302" s="63">
        <f t="shared" si="130"/>
        <v>0</v>
      </c>
      <c r="Z302" s="63">
        <f>95%*X302</f>
        <v>1425</v>
      </c>
      <c r="AA302" s="63">
        <f t="shared" si="131"/>
        <v>1425</v>
      </c>
      <c r="AB302" s="63">
        <v>1425</v>
      </c>
      <c r="AC302" s="63"/>
      <c r="AD302" s="63"/>
      <c r="AE302" s="63"/>
      <c r="AG302" s="102"/>
      <c r="AH302" s="116">
        <f t="shared" si="126"/>
        <v>0</v>
      </c>
      <c r="AI302" s="368">
        <f t="shared" si="123"/>
        <v>0</v>
      </c>
      <c r="AJ302" s="368">
        <f t="shared" si="124"/>
        <v>0</v>
      </c>
      <c r="AK302" s="64"/>
      <c r="AL302" s="64"/>
      <c r="AM302" s="64"/>
      <c r="AN302" s="64"/>
      <c r="AO302" s="64"/>
      <c r="AP302" s="64"/>
      <c r="AQ302" s="64"/>
      <c r="AR302" s="64"/>
      <c r="AS302" s="64"/>
      <c r="AT302" s="64"/>
      <c r="AU302" s="64"/>
      <c r="AV302" s="64"/>
      <c r="AW302" s="64"/>
      <c r="AX302" s="64"/>
      <c r="AY302" s="64"/>
      <c r="AZ302" s="64"/>
      <c r="BA302" s="64"/>
      <c r="BB302" s="64"/>
      <c r="BC302" s="64"/>
      <c r="BD302" s="64"/>
      <c r="BE302" s="64"/>
      <c r="BF302" s="64"/>
      <c r="BG302" s="64"/>
      <c r="BH302" s="64"/>
      <c r="BI302" s="64"/>
      <c r="BJ302" s="64"/>
      <c r="BK302" s="64"/>
      <c r="BL302" s="64"/>
      <c r="BM302" s="64"/>
      <c r="BN302" s="64"/>
      <c r="BO302" s="64"/>
      <c r="BP302" s="64"/>
      <c r="BQ302" s="64"/>
      <c r="BR302" s="64"/>
      <c r="BS302" s="64"/>
      <c r="BT302" s="64"/>
      <c r="BU302" s="64"/>
      <c r="BV302" s="64"/>
      <c r="BW302" s="64"/>
      <c r="BX302" s="64"/>
      <c r="BY302" s="64"/>
      <c r="BZ302" s="64"/>
      <c r="CA302" s="64"/>
      <c r="CB302" s="64"/>
      <c r="CC302" s="64"/>
      <c r="CD302" s="64"/>
      <c r="CE302" s="64"/>
      <c r="CF302" s="64"/>
      <c r="CG302" s="64"/>
      <c r="CH302" s="65"/>
    </row>
    <row r="303" spans="1:86" s="66" customFormat="1" ht="58.5" customHeight="1" x14ac:dyDescent="0.25">
      <c r="A303" s="135">
        <v>6</v>
      </c>
      <c r="B303" s="161" t="s">
        <v>493</v>
      </c>
      <c r="C303" s="52"/>
      <c r="D303" s="52"/>
      <c r="E303" s="52">
        <v>1</v>
      </c>
      <c r="F303" s="52">
        <v>1</v>
      </c>
      <c r="G303" s="161"/>
      <c r="H303" s="142" t="s">
        <v>1137</v>
      </c>
      <c r="I303" s="60">
        <v>500</v>
      </c>
      <c r="J303" s="60">
        <v>500</v>
      </c>
      <c r="K303" s="71"/>
      <c r="L303" s="71"/>
      <c r="M303" s="71"/>
      <c r="N303" s="71"/>
      <c r="O303" s="71"/>
      <c r="P303" s="71"/>
      <c r="Q303" s="71"/>
      <c r="R303" s="71"/>
      <c r="S303" s="71"/>
      <c r="T303" s="71"/>
      <c r="U303" s="71"/>
      <c r="V303" s="63">
        <f t="shared" si="128"/>
        <v>0</v>
      </c>
      <c r="W303" s="63">
        <f t="shared" si="129"/>
        <v>0</v>
      </c>
      <c r="X303" s="60">
        <v>500</v>
      </c>
      <c r="Y303" s="63">
        <f t="shared" si="130"/>
        <v>0</v>
      </c>
      <c r="Z303" s="63">
        <f t="shared" ref="Z303:Z308" si="132">X303-Y303</f>
        <v>500</v>
      </c>
      <c r="AA303" s="63">
        <f t="shared" si="131"/>
        <v>500</v>
      </c>
      <c r="AB303" s="63">
        <v>500</v>
      </c>
      <c r="AC303" s="63"/>
      <c r="AD303" s="63"/>
      <c r="AE303" s="63"/>
      <c r="AG303" s="102"/>
      <c r="AH303" s="116">
        <f t="shared" si="126"/>
        <v>0</v>
      </c>
      <c r="AI303" s="368">
        <f t="shared" si="123"/>
        <v>0</v>
      </c>
      <c r="AJ303" s="368">
        <f t="shared" si="124"/>
        <v>0</v>
      </c>
      <c r="AK303" s="64"/>
      <c r="AL303" s="64"/>
      <c r="AM303" s="64"/>
      <c r="AN303" s="64"/>
      <c r="AO303" s="64"/>
      <c r="AP303" s="64"/>
      <c r="AQ303" s="64"/>
      <c r="AR303" s="64"/>
      <c r="AS303" s="64"/>
      <c r="AT303" s="64"/>
      <c r="AU303" s="64"/>
      <c r="AV303" s="64"/>
      <c r="AW303" s="64"/>
      <c r="AX303" s="64"/>
      <c r="AY303" s="64"/>
      <c r="AZ303" s="64"/>
      <c r="BA303" s="64"/>
      <c r="BB303" s="64"/>
      <c r="BC303" s="64"/>
      <c r="BD303" s="64"/>
      <c r="BE303" s="64"/>
      <c r="BF303" s="64"/>
      <c r="BG303" s="64"/>
      <c r="BH303" s="64"/>
      <c r="BI303" s="64"/>
      <c r="BJ303" s="64"/>
      <c r="BK303" s="64"/>
      <c r="BL303" s="64"/>
      <c r="BM303" s="64"/>
      <c r="BN303" s="64"/>
      <c r="BO303" s="64"/>
      <c r="BP303" s="64"/>
      <c r="BQ303" s="64"/>
      <c r="BR303" s="64"/>
      <c r="BS303" s="64"/>
      <c r="BT303" s="64"/>
      <c r="BU303" s="64"/>
      <c r="BV303" s="64"/>
      <c r="BW303" s="64"/>
      <c r="BX303" s="64"/>
      <c r="BY303" s="64"/>
      <c r="BZ303" s="64"/>
      <c r="CA303" s="64"/>
      <c r="CB303" s="64"/>
      <c r="CC303" s="64"/>
      <c r="CD303" s="64"/>
      <c r="CE303" s="64"/>
      <c r="CF303" s="64"/>
      <c r="CG303" s="64"/>
      <c r="CH303" s="65"/>
    </row>
    <row r="304" spans="1:86" s="66" customFormat="1" ht="57.75" customHeight="1" x14ac:dyDescent="0.25">
      <c r="A304" s="135">
        <v>7</v>
      </c>
      <c r="B304" s="161" t="s">
        <v>494</v>
      </c>
      <c r="C304" s="52"/>
      <c r="D304" s="52"/>
      <c r="E304" s="52">
        <v>1</v>
      </c>
      <c r="F304" s="52">
        <v>1</v>
      </c>
      <c r="G304" s="161"/>
      <c r="H304" s="142" t="s">
        <v>1138</v>
      </c>
      <c r="I304" s="60">
        <v>500</v>
      </c>
      <c r="J304" s="60">
        <v>500</v>
      </c>
      <c r="K304" s="71"/>
      <c r="L304" s="71"/>
      <c r="M304" s="71"/>
      <c r="N304" s="71"/>
      <c r="O304" s="71"/>
      <c r="P304" s="71"/>
      <c r="Q304" s="71"/>
      <c r="R304" s="71"/>
      <c r="S304" s="71"/>
      <c r="T304" s="71"/>
      <c r="U304" s="71"/>
      <c r="V304" s="63">
        <f t="shared" si="128"/>
        <v>0</v>
      </c>
      <c r="W304" s="63">
        <f t="shared" si="129"/>
        <v>0</v>
      </c>
      <c r="X304" s="60">
        <v>500</v>
      </c>
      <c r="Y304" s="63">
        <f t="shared" si="130"/>
        <v>0</v>
      </c>
      <c r="Z304" s="63">
        <f t="shared" si="132"/>
        <v>500</v>
      </c>
      <c r="AA304" s="63">
        <f t="shared" si="131"/>
        <v>500</v>
      </c>
      <c r="AB304" s="63">
        <v>500</v>
      </c>
      <c r="AC304" s="63"/>
      <c r="AD304" s="63"/>
      <c r="AE304" s="63"/>
      <c r="AG304" s="102"/>
      <c r="AH304" s="116">
        <f t="shared" si="126"/>
        <v>0</v>
      </c>
      <c r="AI304" s="368">
        <f t="shared" si="123"/>
        <v>0</v>
      </c>
      <c r="AJ304" s="368">
        <f t="shared" si="124"/>
        <v>0</v>
      </c>
      <c r="AK304" s="64"/>
      <c r="AL304" s="64"/>
      <c r="AM304" s="64"/>
      <c r="AN304" s="64"/>
      <c r="AO304" s="64"/>
      <c r="AP304" s="64"/>
      <c r="AQ304" s="64"/>
      <c r="AR304" s="64"/>
      <c r="AS304" s="64"/>
      <c r="AT304" s="64"/>
      <c r="AU304" s="64"/>
      <c r="AV304" s="64"/>
      <c r="AW304" s="64"/>
      <c r="AX304" s="64"/>
      <c r="AY304" s="64"/>
      <c r="AZ304" s="64"/>
      <c r="BA304" s="64"/>
      <c r="BB304" s="64"/>
      <c r="BC304" s="64"/>
      <c r="BD304" s="64"/>
      <c r="BE304" s="64"/>
      <c r="BF304" s="64"/>
      <c r="BG304" s="64"/>
      <c r="BH304" s="64"/>
      <c r="BI304" s="64"/>
      <c r="BJ304" s="64"/>
      <c r="BK304" s="64"/>
      <c r="BL304" s="64"/>
      <c r="BM304" s="64"/>
      <c r="BN304" s="64"/>
      <c r="BO304" s="64"/>
      <c r="BP304" s="64"/>
      <c r="BQ304" s="64"/>
      <c r="BR304" s="64"/>
      <c r="BS304" s="64"/>
      <c r="BT304" s="64"/>
      <c r="BU304" s="64"/>
      <c r="BV304" s="64"/>
      <c r="BW304" s="64"/>
      <c r="BX304" s="64"/>
      <c r="BY304" s="64"/>
      <c r="BZ304" s="64"/>
      <c r="CA304" s="64"/>
      <c r="CB304" s="64"/>
      <c r="CC304" s="64"/>
      <c r="CD304" s="64"/>
      <c r="CE304" s="64"/>
      <c r="CF304" s="64"/>
      <c r="CG304" s="64"/>
      <c r="CH304" s="65"/>
    </row>
    <row r="305" spans="1:86" s="66" customFormat="1" ht="57.75" customHeight="1" x14ac:dyDescent="0.25">
      <c r="A305" s="135">
        <v>8</v>
      </c>
      <c r="B305" s="161" t="s">
        <v>495</v>
      </c>
      <c r="C305" s="52"/>
      <c r="D305" s="52"/>
      <c r="E305" s="52">
        <v>1</v>
      </c>
      <c r="F305" s="52">
        <v>1</v>
      </c>
      <c r="G305" s="161"/>
      <c r="H305" s="142" t="s">
        <v>1139</v>
      </c>
      <c r="I305" s="60">
        <v>500</v>
      </c>
      <c r="J305" s="60">
        <v>500</v>
      </c>
      <c r="K305" s="71"/>
      <c r="L305" s="71"/>
      <c r="M305" s="71"/>
      <c r="N305" s="71"/>
      <c r="O305" s="71"/>
      <c r="P305" s="71"/>
      <c r="Q305" s="71"/>
      <c r="R305" s="71"/>
      <c r="S305" s="71"/>
      <c r="T305" s="71"/>
      <c r="U305" s="71"/>
      <c r="V305" s="63">
        <f t="shared" si="128"/>
        <v>0</v>
      </c>
      <c r="W305" s="63">
        <f t="shared" si="129"/>
        <v>0</v>
      </c>
      <c r="X305" s="60">
        <v>500</v>
      </c>
      <c r="Y305" s="63">
        <f t="shared" si="130"/>
        <v>0</v>
      </c>
      <c r="Z305" s="63">
        <f t="shared" si="132"/>
        <v>500</v>
      </c>
      <c r="AA305" s="63">
        <f t="shared" si="131"/>
        <v>500</v>
      </c>
      <c r="AB305" s="63">
        <v>500</v>
      </c>
      <c r="AC305" s="63"/>
      <c r="AD305" s="63"/>
      <c r="AE305" s="63"/>
      <c r="AG305" s="102"/>
      <c r="AH305" s="116">
        <f t="shared" si="126"/>
        <v>0</v>
      </c>
      <c r="AI305" s="368">
        <f t="shared" si="123"/>
        <v>0</v>
      </c>
      <c r="AJ305" s="368">
        <f t="shared" si="124"/>
        <v>0</v>
      </c>
      <c r="AK305" s="64"/>
      <c r="AL305" s="64"/>
      <c r="AM305" s="64"/>
      <c r="AN305" s="64"/>
      <c r="AO305" s="64"/>
      <c r="AP305" s="64"/>
      <c r="AQ305" s="64"/>
      <c r="AR305" s="64"/>
      <c r="AS305" s="64"/>
      <c r="AT305" s="64"/>
      <c r="AU305" s="64"/>
      <c r="AV305" s="64"/>
      <c r="AW305" s="64"/>
      <c r="AX305" s="64"/>
      <c r="AY305" s="64"/>
      <c r="AZ305" s="64"/>
      <c r="BA305" s="64"/>
      <c r="BB305" s="64"/>
      <c r="BC305" s="64"/>
      <c r="BD305" s="64"/>
      <c r="BE305" s="64"/>
      <c r="BF305" s="64"/>
      <c r="BG305" s="64"/>
      <c r="BH305" s="64"/>
      <c r="BI305" s="64"/>
      <c r="BJ305" s="64"/>
      <c r="BK305" s="64"/>
      <c r="BL305" s="64"/>
      <c r="BM305" s="64"/>
      <c r="BN305" s="64"/>
      <c r="BO305" s="64"/>
      <c r="BP305" s="64"/>
      <c r="BQ305" s="64"/>
      <c r="BR305" s="64"/>
      <c r="BS305" s="64"/>
      <c r="BT305" s="64"/>
      <c r="BU305" s="64"/>
      <c r="BV305" s="64"/>
      <c r="BW305" s="64"/>
      <c r="BX305" s="64"/>
      <c r="BY305" s="64"/>
      <c r="BZ305" s="64"/>
      <c r="CA305" s="64"/>
      <c r="CB305" s="64"/>
      <c r="CC305" s="64"/>
      <c r="CD305" s="64"/>
      <c r="CE305" s="64"/>
      <c r="CF305" s="64"/>
      <c r="CG305" s="64"/>
      <c r="CH305" s="65"/>
    </row>
    <row r="306" spans="1:86" s="66" customFormat="1" ht="63" customHeight="1" x14ac:dyDescent="0.25">
      <c r="A306" s="135">
        <v>9</v>
      </c>
      <c r="B306" s="161" t="s">
        <v>496</v>
      </c>
      <c r="C306" s="52"/>
      <c r="D306" s="52"/>
      <c r="E306" s="52">
        <v>1</v>
      </c>
      <c r="F306" s="52">
        <v>1</v>
      </c>
      <c r="G306" s="161"/>
      <c r="H306" s="142" t="s">
        <v>1140</v>
      </c>
      <c r="I306" s="60">
        <v>500</v>
      </c>
      <c r="J306" s="60">
        <v>500</v>
      </c>
      <c r="K306" s="71"/>
      <c r="L306" s="71"/>
      <c r="M306" s="71"/>
      <c r="N306" s="71"/>
      <c r="O306" s="71"/>
      <c r="P306" s="71"/>
      <c r="Q306" s="71"/>
      <c r="R306" s="71"/>
      <c r="S306" s="71"/>
      <c r="T306" s="71"/>
      <c r="U306" s="71"/>
      <c r="V306" s="63">
        <f t="shared" si="128"/>
        <v>0</v>
      </c>
      <c r="W306" s="63">
        <f t="shared" si="129"/>
        <v>0</v>
      </c>
      <c r="X306" s="60">
        <v>500</v>
      </c>
      <c r="Y306" s="63">
        <f t="shared" si="130"/>
        <v>0</v>
      </c>
      <c r="Z306" s="63">
        <f t="shared" si="132"/>
        <v>500</v>
      </c>
      <c r="AA306" s="63">
        <f t="shared" si="131"/>
        <v>500</v>
      </c>
      <c r="AB306" s="63">
        <v>500</v>
      </c>
      <c r="AC306" s="63"/>
      <c r="AD306" s="63"/>
      <c r="AE306" s="63"/>
      <c r="AG306" s="102"/>
      <c r="AH306" s="116">
        <f t="shared" si="126"/>
        <v>0</v>
      </c>
      <c r="AI306" s="368">
        <f t="shared" si="123"/>
        <v>0</v>
      </c>
      <c r="AJ306" s="368">
        <f t="shared" si="124"/>
        <v>0</v>
      </c>
      <c r="AK306" s="64"/>
      <c r="AL306" s="64"/>
      <c r="AM306" s="64"/>
      <c r="AN306" s="64"/>
      <c r="AO306" s="64"/>
      <c r="AP306" s="64"/>
      <c r="AQ306" s="64"/>
      <c r="AR306" s="64"/>
      <c r="AS306" s="64"/>
      <c r="AT306" s="64"/>
      <c r="AU306" s="64"/>
      <c r="AV306" s="64"/>
      <c r="AW306" s="64"/>
      <c r="AX306" s="64"/>
      <c r="AY306" s="64"/>
      <c r="AZ306" s="64"/>
      <c r="BA306" s="64"/>
      <c r="BB306" s="64"/>
      <c r="BC306" s="64"/>
      <c r="BD306" s="64"/>
      <c r="BE306" s="64"/>
      <c r="BF306" s="64"/>
      <c r="BG306" s="64"/>
      <c r="BH306" s="64"/>
      <c r="BI306" s="64"/>
      <c r="BJ306" s="64"/>
      <c r="BK306" s="64"/>
      <c r="BL306" s="64"/>
      <c r="BM306" s="64"/>
      <c r="BN306" s="64"/>
      <c r="BO306" s="64"/>
      <c r="BP306" s="64"/>
      <c r="BQ306" s="64"/>
      <c r="BR306" s="64"/>
      <c r="BS306" s="64"/>
      <c r="BT306" s="64"/>
      <c r="BU306" s="64"/>
      <c r="BV306" s="64"/>
      <c r="BW306" s="64"/>
      <c r="BX306" s="64"/>
      <c r="BY306" s="64"/>
      <c r="BZ306" s="64"/>
      <c r="CA306" s="64"/>
      <c r="CB306" s="64"/>
      <c r="CC306" s="64"/>
      <c r="CD306" s="64"/>
      <c r="CE306" s="64"/>
      <c r="CF306" s="64"/>
      <c r="CG306" s="64"/>
      <c r="CH306" s="65"/>
    </row>
    <row r="307" spans="1:86" s="66" customFormat="1" ht="58.5" customHeight="1" x14ac:dyDescent="0.25">
      <c r="A307" s="135">
        <v>10</v>
      </c>
      <c r="B307" s="161" t="s">
        <v>497</v>
      </c>
      <c r="C307" s="52"/>
      <c r="D307" s="52"/>
      <c r="E307" s="52">
        <v>1</v>
      </c>
      <c r="F307" s="52">
        <v>1</v>
      </c>
      <c r="G307" s="161"/>
      <c r="H307" s="142" t="s">
        <v>1141</v>
      </c>
      <c r="I307" s="60">
        <v>500</v>
      </c>
      <c r="J307" s="60">
        <v>500</v>
      </c>
      <c r="K307" s="71"/>
      <c r="L307" s="71"/>
      <c r="M307" s="71"/>
      <c r="N307" s="71"/>
      <c r="O307" s="71"/>
      <c r="P307" s="71"/>
      <c r="Q307" s="71"/>
      <c r="R307" s="71"/>
      <c r="S307" s="71"/>
      <c r="T307" s="71"/>
      <c r="U307" s="71"/>
      <c r="V307" s="63">
        <f t="shared" si="128"/>
        <v>0</v>
      </c>
      <c r="W307" s="63">
        <f t="shared" si="129"/>
        <v>0</v>
      </c>
      <c r="X307" s="60">
        <v>500</v>
      </c>
      <c r="Y307" s="63">
        <f t="shared" si="130"/>
        <v>0</v>
      </c>
      <c r="Z307" s="63">
        <f t="shared" si="132"/>
        <v>500</v>
      </c>
      <c r="AA307" s="63">
        <f t="shared" si="131"/>
        <v>500</v>
      </c>
      <c r="AB307" s="63">
        <v>500</v>
      </c>
      <c r="AC307" s="63"/>
      <c r="AD307" s="63"/>
      <c r="AE307" s="63"/>
      <c r="AG307" s="102"/>
      <c r="AH307" s="116">
        <f t="shared" si="126"/>
        <v>0</v>
      </c>
      <c r="AI307" s="368">
        <f t="shared" si="123"/>
        <v>0</v>
      </c>
      <c r="AJ307" s="368">
        <f t="shared" si="124"/>
        <v>0</v>
      </c>
      <c r="AK307" s="64"/>
      <c r="AL307" s="64"/>
      <c r="AM307" s="64"/>
      <c r="AN307" s="64"/>
      <c r="AO307" s="64"/>
      <c r="AP307" s="64"/>
      <c r="AQ307" s="64"/>
      <c r="AR307" s="64"/>
      <c r="AS307" s="64"/>
      <c r="AT307" s="64"/>
      <c r="AU307" s="64"/>
      <c r="AV307" s="64"/>
      <c r="AW307" s="64"/>
      <c r="AX307" s="64"/>
      <c r="AY307" s="64"/>
      <c r="AZ307" s="64"/>
      <c r="BA307" s="64"/>
      <c r="BB307" s="64"/>
      <c r="BC307" s="64"/>
      <c r="BD307" s="64"/>
      <c r="BE307" s="64"/>
      <c r="BF307" s="64"/>
      <c r="BG307" s="64"/>
      <c r="BH307" s="64"/>
      <c r="BI307" s="64"/>
      <c r="BJ307" s="64"/>
      <c r="BK307" s="64"/>
      <c r="BL307" s="64"/>
      <c r="BM307" s="64"/>
      <c r="BN307" s="64"/>
      <c r="BO307" s="64"/>
      <c r="BP307" s="64"/>
      <c r="BQ307" s="64"/>
      <c r="BR307" s="64"/>
      <c r="BS307" s="64"/>
      <c r="BT307" s="64"/>
      <c r="BU307" s="64"/>
      <c r="BV307" s="64"/>
      <c r="BW307" s="64"/>
      <c r="BX307" s="64"/>
      <c r="BY307" s="64"/>
      <c r="BZ307" s="64"/>
      <c r="CA307" s="64"/>
      <c r="CB307" s="64"/>
      <c r="CC307" s="64"/>
      <c r="CD307" s="64"/>
      <c r="CE307" s="64"/>
      <c r="CF307" s="64"/>
      <c r="CG307" s="64"/>
      <c r="CH307" s="65"/>
    </row>
    <row r="308" spans="1:86" s="66" customFormat="1" ht="51.75" customHeight="1" x14ac:dyDescent="0.25">
      <c r="A308" s="135">
        <v>11</v>
      </c>
      <c r="B308" s="161" t="s">
        <v>498</v>
      </c>
      <c r="C308" s="52"/>
      <c r="D308" s="52"/>
      <c r="E308" s="52">
        <v>1</v>
      </c>
      <c r="F308" s="52">
        <v>1</v>
      </c>
      <c r="G308" s="161"/>
      <c r="H308" s="142" t="s">
        <v>1142</v>
      </c>
      <c r="I308" s="60">
        <v>600</v>
      </c>
      <c r="J308" s="60">
        <v>600</v>
      </c>
      <c r="K308" s="71"/>
      <c r="L308" s="71"/>
      <c r="M308" s="71"/>
      <c r="N308" s="71"/>
      <c r="O308" s="71"/>
      <c r="P308" s="71"/>
      <c r="Q308" s="71"/>
      <c r="R308" s="71"/>
      <c r="S308" s="71"/>
      <c r="T308" s="71"/>
      <c r="U308" s="71"/>
      <c r="V308" s="63">
        <f t="shared" si="128"/>
        <v>0</v>
      </c>
      <c r="W308" s="63">
        <f t="shared" si="129"/>
        <v>0</v>
      </c>
      <c r="X308" s="60">
        <v>600</v>
      </c>
      <c r="Y308" s="63">
        <f t="shared" si="130"/>
        <v>0</v>
      </c>
      <c r="Z308" s="63">
        <f t="shared" si="132"/>
        <v>600</v>
      </c>
      <c r="AA308" s="63">
        <f t="shared" si="131"/>
        <v>600</v>
      </c>
      <c r="AB308" s="63">
        <v>600</v>
      </c>
      <c r="AC308" s="63"/>
      <c r="AD308" s="63"/>
      <c r="AE308" s="63"/>
      <c r="AG308" s="102"/>
      <c r="AH308" s="116">
        <f t="shared" si="126"/>
        <v>0</v>
      </c>
      <c r="AI308" s="368">
        <f t="shared" si="123"/>
        <v>0</v>
      </c>
      <c r="AJ308" s="368">
        <f t="shared" si="124"/>
        <v>0</v>
      </c>
      <c r="AK308" s="64"/>
      <c r="AL308" s="64"/>
      <c r="AM308" s="64"/>
      <c r="AN308" s="64"/>
      <c r="AO308" s="64"/>
      <c r="AP308" s="64"/>
      <c r="AQ308" s="64"/>
      <c r="AR308" s="64"/>
      <c r="AS308" s="64"/>
      <c r="AT308" s="64"/>
      <c r="AU308" s="64"/>
      <c r="AV308" s="64"/>
      <c r="AW308" s="64"/>
      <c r="AX308" s="64"/>
      <c r="AY308" s="64"/>
      <c r="AZ308" s="64"/>
      <c r="BA308" s="64"/>
      <c r="BB308" s="64"/>
      <c r="BC308" s="64"/>
      <c r="BD308" s="64"/>
      <c r="BE308" s="64"/>
      <c r="BF308" s="64"/>
      <c r="BG308" s="64"/>
      <c r="BH308" s="64"/>
      <c r="BI308" s="64"/>
      <c r="BJ308" s="64"/>
      <c r="BK308" s="64"/>
      <c r="BL308" s="64"/>
      <c r="BM308" s="64"/>
      <c r="BN308" s="64"/>
      <c r="BO308" s="64"/>
      <c r="BP308" s="64"/>
      <c r="BQ308" s="64"/>
      <c r="BR308" s="64"/>
      <c r="BS308" s="64"/>
      <c r="BT308" s="64"/>
      <c r="BU308" s="64"/>
      <c r="BV308" s="64"/>
      <c r="BW308" s="64"/>
      <c r="BX308" s="64"/>
      <c r="BY308" s="64"/>
      <c r="BZ308" s="64"/>
      <c r="CA308" s="64"/>
      <c r="CB308" s="64"/>
      <c r="CC308" s="64"/>
      <c r="CD308" s="64"/>
      <c r="CE308" s="64"/>
      <c r="CF308" s="64"/>
      <c r="CG308" s="64"/>
      <c r="CH308" s="65"/>
    </row>
    <row r="309" spans="1:86" s="66" customFormat="1" ht="59.25" customHeight="1" x14ac:dyDescent="0.25">
      <c r="A309" s="135">
        <v>12</v>
      </c>
      <c r="B309" s="161" t="s">
        <v>499</v>
      </c>
      <c r="C309" s="52"/>
      <c r="D309" s="52"/>
      <c r="E309" s="52">
        <v>1</v>
      </c>
      <c r="F309" s="52">
        <v>1</v>
      </c>
      <c r="G309" s="161"/>
      <c r="H309" s="142" t="s">
        <v>1143</v>
      </c>
      <c r="I309" s="60">
        <v>4200</v>
      </c>
      <c r="J309" s="60">
        <v>4200</v>
      </c>
      <c r="K309" s="71"/>
      <c r="L309" s="71"/>
      <c r="M309" s="71"/>
      <c r="N309" s="71"/>
      <c r="O309" s="71"/>
      <c r="P309" s="71"/>
      <c r="Q309" s="71"/>
      <c r="R309" s="71"/>
      <c r="S309" s="71"/>
      <c r="T309" s="71"/>
      <c r="U309" s="71"/>
      <c r="V309" s="63">
        <f t="shared" si="128"/>
        <v>0</v>
      </c>
      <c r="W309" s="63">
        <f t="shared" si="129"/>
        <v>0</v>
      </c>
      <c r="X309" s="60">
        <v>4200</v>
      </c>
      <c r="Y309" s="63">
        <f t="shared" si="130"/>
        <v>0</v>
      </c>
      <c r="Z309" s="63">
        <v>1500</v>
      </c>
      <c r="AA309" s="63">
        <f t="shared" si="131"/>
        <v>1500</v>
      </c>
      <c r="AB309" s="63">
        <v>1500</v>
      </c>
      <c r="AC309" s="63"/>
      <c r="AD309" s="63"/>
      <c r="AE309" s="63"/>
      <c r="AG309" s="102"/>
      <c r="AH309" s="116">
        <f t="shared" si="126"/>
        <v>0</v>
      </c>
      <c r="AI309" s="368">
        <f t="shared" si="123"/>
        <v>0</v>
      </c>
      <c r="AJ309" s="368">
        <f t="shared" si="124"/>
        <v>0</v>
      </c>
      <c r="AK309" s="64"/>
      <c r="AL309" s="64"/>
      <c r="AM309" s="64"/>
      <c r="AN309" s="64"/>
      <c r="AO309" s="64"/>
      <c r="AP309" s="64"/>
      <c r="AQ309" s="64"/>
      <c r="AR309" s="64"/>
      <c r="AS309" s="64"/>
      <c r="AT309" s="64"/>
      <c r="AU309" s="64"/>
      <c r="AV309" s="64"/>
      <c r="AW309" s="64"/>
      <c r="AX309" s="64"/>
      <c r="AY309" s="64"/>
      <c r="AZ309" s="64"/>
      <c r="BA309" s="64"/>
      <c r="BB309" s="64"/>
      <c r="BC309" s="64"/>
      <c r="BD309" s="64"/>
      <c r="BE309" s="64"/>
      <c r="BF309" s="64"/>
      <c r="BG309" s="64"/>
      <c r="BH309" s="64"/>
      <c r="BI309" s="64"/>
      <c r="BJ309" s="64"/>
      <c r="BK309" s="64"/>
      <c r="BL309" s="64"/>
      <c r="BM309" s="64"/>
      <c r="BN309" s="64"/>
      <c r="BO309" s="64"/>
      <c r="BP309" s="64"/>
      <c r="BQ309" s="64"/>
      <c r="BR309" s="64"/>
      <c r="BS309" s="64"/>
      <c r="BT309" s="64"/>
      <c r="BU309" s="64"/>
      <c r="BV309" s="64"/>
      <c r="BW309" s="64"/>
      <c r="BX309" s="64"/>
      <c r="BY309" s="64"/>
      <c r="BZ309" s="64"/>
      <c r="CA309" s="64"/>
      <c r="CB309" s="64"/>
      <c r="CC309" s="64"/>
      <c r="CD309" s="64"/>
      <c r="CE309" s="64"/>
      <c r="CF309" s="64"/>
      <c r="CG309" s="64"/>
      <c r="CH309" s="65"/>
    </row>
    <row r="310" spans="1:86" s="66" customFormat="1" ht="47.25" x14ac:dyDescent="0.25">
      <c r="A310" s="55" t="s">
        <v>78</v>
      </c>
      <c r="B310" s="56" t="s">
        <v>244</v>
      </c>
      <c r="C310" s="52"/>
      <c r="D310" s="52"/>
      <c r="E310" s="52"/>
      <c r="F310" s="52"/>
      <c r="G310" s="56"/>
      <c r="H310" s="142"/>
      <c r="I310" s="101">
        <f t="shared" ref="I310:U310" si="133">I312</f>
        <v>1694</v>
      </c>
      <c r="J310" s="101">
        <f t="shared" si="133"/>
        <v>1694</v>
      </c>
      <c r="K310" s="101">
        <f t="shared" si="133"/>
        <v>0</v>
      </c>
      <c r="L310" s="101">
        <f t="shared" si="133"/>
        <v>0</v>
      </c>
      <c r="M310" s="101">
        <f t="shared" si="133"/>
        <v>0</v>
      </c>
      <c r="N310" s="101">
        <f t="shared" si="133"/>
        <v>0</v>
      </c>
      <c r="O310" s="101">
        <f t="shared" si="133"/>
        <v>0</v>
      </c>
      <c r="P310" s="101">
        <f t="shared" si="133"/>
        <v>0</v>
      </c>
      <c r="Q310" s="101">
        <f t="shared" si="133"/>
        <v>0</v>
      </c>
      <c r="R310" s="101">
        <f t="shared" si="133"/>
        <v>0</v>
      </c>
      <c r="S310" s="101">
        <f t="shared" si="133"/>
        <v>0</v>
      </c>
      <c r="T310" s="101">
        <f t="shared" si="133"/>
        <v>0</v>
      </c>
      <c r="U310" s="101">
        <f t="shared" si="133"/>
        <v>0</v>
      </c>
      <c r="V310" s="63">
        <f t="shared" si="128"/>
        <v>0</v>
      </c>
      <c r="W310" s="101">
        <f t="shared" ref="W310:AC310" si="134">W312</f>
        <v>0</v>
      </c>
      <c r="X310" s="101">
        <f t="shared" si="134"/>
        <v>1694</v>
      </c>
      <c r="Y310" s="101">
        <f t="shared" si="134"/>
        <v>0</v>
      </c>
      <c r="Z310" s="101">
        <f t="shared" si="134"/>
        <v>800</v>
      </c>
      <c r="AA310" s="101">
        <f t="shared" si="134"/>
        <v>800</v>
      </c>
      <c r="AB310" s="101">
        <f t="shared" si="134"/>
        <v>800</v>
      </c>
      <c r="AC310" s="101">
        <f t="shared" si="134"/>
        <v>0</v>
      </c>
      <c r="AD310" s="63"/>
      <c r="AE310" s="63"/>
      <c r="AG310" s="102"/>
      <c r="AH310" s="116">
        <f t="shared" si="126"/>
        <v>0</v>
      </c>
      <c r="AI310" s="368">
        <f t="shared" si="123"/>
        <v>0</v>
      </c>
      <c r="AJ310" s="368">
        <f t="shared" si="124"/>
        <v>0</v>
      </c>
      <c r="AK310" s="64"/>
      <c r="AL310" s="64"/>
      <c r="AM310" s="64"/>
      <c r="AN310" s="64"/>
      <c r="AO310" s="64"/>
      <c r="AP310" s="64"/>
      <c r="AQ310" s="64"/>
      <c r="AR310" s="64"/>
      <c r="AS310" s="64"/>
      <c r="AT310" s="64"/>
      <c r="AU310" s="64"/>
      <c r="AV310" s="64"/>
      <c r="AW310" s="64"/>
      <c r="AX310" s="64"/>
      <c r="AY310" s="64"/>
      <c r="AZ310" s="64"/>
      <c r="BA310" s="64"/>
      <c r="BB310" s="64"/>
      <c r="BC310" s="64"/>
      <c r="BD310" s="64"/>
      <c r="BE310" s="64"/>
      <c r="BF310" s="64"/>
      <c r="BG310" s="64"/>
      <c r="BH310" s="64"/>
      <c r="BI310" s="64"/>
      <c r="BJ310" s="64"/>
      <c r="BK310" s="64"/>
      <c r="BL310" s="64"/>
      <c r="BM310" s="64"/>
      <c r="BN310" s="64"/>
      <c r="BO310" s="64"/>
      <c r="BP310" s="64"/>
      <c r="BQ310" s="64"/>
      <c r="BR310" s="64"/>
      <c r="BS310" s="64"/>
      <c r="BT310" s="64"/>
      <c r="BU310" s="64"/>
      <c r="BV310" s="64"/>
      <c r="BW310" s="64"/>
      <c r="BX310" s="64"/>
      <c r="BY310" s="64"/>
      <c r="BZ310" s="64"/>
      <c r="CA310" s="64"/>
      <c r="CB310" s="64"/>
      <c r="CC310" s="64"/>
      <c r="CD310" s="64"/>
      <c r="CE310" s="64"/>
      <c r="CF310" s="64"/>
      <c r="CG310" s="64"/>
      <c r="CH310" s="65"/>
    </row>
    <row r="311" spans="1:86" s="66" customFormat="1" ht="33" customHeight="1" x14ac:dyDescent="0.25">
      <c r="A311" s="55" t="s">
        <v>182</v>
      </c>
      <c r="B311" s="56" t="s">
        <v>189</v>
      </c>
      <c r="C311" s="52"/>
      <c r="D311" s="52"/>
      <c r="E311" s="52"/>
      <c r="F311" s="52"/>
      <c r="G311" s="56"/>
      <c r="H311" s="142"/>
      <c r="I311" s="101"/>
      <c r="J311" s="101"/>
      <c r="K311" s="101"/>
      <c r="L311" s="101"/>
      <c r="M311" s="101"/>
      <c r="N311" s="101"/>
      <c r="O311" s="101"/>
      <c r="P311" s="101"/>
      <c r="Q311" s="101"/>
      <c r="R311" s="101"/>
      <c r="S311" s="101"/>
      <c r="T311" s="101"/>
      <c r="U311" s="101"/>
      <c r="V311" s="63"/>
      <c r="W311" s="101"/>
      <c r="X311" s="101"/>
      <c r="Y311" s="101"/>
      <c r="Z311" s="101"/>
      <c r="AA311" s="101"/>
      <c r="AB311" s="101"/>
      <c r="AC311" s="101"/>
      <c r="AD311" s="63"/>
      <c r="AE311" s="63"/>
      <c r="AG311" s="102"/>
      <c r="AH311" s="116">
        <f t="shared" si="126"/>
        <v>0</v>
      </c>
      <c r="AI311" s="368">
        <f t="shared" si="123"/>
        <v>0</v>
      </c>
      <c r="AJ311" s="368">
        <f t="shared" si="124"/>
        <v>0</v>
      </c>
      <c r="AK311" s="64"/>
      <c r="AL311" s="64"/>
      <c r="AM311" s="64"/>
      <c r="AN311" s="64"/>
      <c r="AO311" s="64"/>
      <c r="AP311" s="64"/>
      <c r="AQ311" s="64"/>
      <c r="AR311" s="64"/>
      <c r="AS311" s="64"/>
      <c r="AT311" s="64"/>
      <c r="AU311" s="64"/>
      <c r="AV311" s="64"/>
      <c r="AW311" s="64"/>
      <c r="AX311" s="64"/>
      <c r="AY311" s="64"/>
      <c r="AZ311" s="64"/>
      <c r="BA311" s="64"/>
      <c r="BB311" s="64"/>
      <c r="BC311" s="64"/>
      <c r="BD311" s="64"/>
      <c r="BE311" s="64"/>
      <c r="BF311" s="64"/>
      <c r="BG311" s="64"/>
      <c r="BH311" s="64"/>
      <c r="BI311" s="64"/>
      <c r="BJ311" s="64"/>
      <c r="BK311" s="64"/>
      <c r="BL311" s="64"/>
      <c r="BM311" s="64"/>
      <c r="BN311" s="64"/>
      <c r="BO311" s="64"/>
      <c r="BP311" s="64"/>
      <c r="BQ311" s="64"/>
      <c r="BR311" s="64"/>
      <c r="BS311" s="64"/>
      <c r="BT311" s="64"/>
      <c r="BU311" s="64"/>
      <c r="BV311" s="64"/>
      <c r="BW311" s="64"/>
      <c r="BX311" s="64"/>
      <c r="BY311" s="64"/>
      <c r="BZ311" s="64"/>
      <c r="CA311" s="64"/>
      <c r="CB311" s="64"/>
      <c r="CC311" s="64"/>
      <c r="CD311" s="64"/>
      <c r="CE311" s="64"/>
      <c r="CF311" s="64"/>
      <c r="CG311" s="64"/>
      <c r="CH311" s="65"/>
    </row>
    <row r="312" spans="1:86" s="66" customFormat="1" ht="55.5" customHeight="1" x14ac:dyDescent="0.25">
      <c r="A312" s="283">
        <v>1</v>
      </c>
      <c r="B312" s="76" t="s">
        <v>363</v>
      </c>
      <c r="C312" s="52"/>
      <c r="D312" s="52"/>
      <c r="E312" s="52">
        <v>1</v>
      </c>
      <c r="F312" s="52">
        <v>1</v>
      </c>
      <c r="G312" s="76"/>
      <c r="H312" s="371"/>
      <c r="I312" s="60">
        <v>1694</v>
      </c>
      <c r="J312" s="60">
        <v>1694</v>
      </c>
      <c r="K312" s="71"/>
      <c r="L312" s="71"/>
      <c r="M312" s="71"/>
      <c r="N312" s="71"/>
      <c r="O312" s="71"/>
      <c r="P312" s="71"/>
      <c r="Q312" s="71"/>
      <c r="R312" s="71"/>
      <c r="S312" s="71"/>
      <c r="T312" s="71"/>
      <c r="U312" s="71"/>
      <c r="V312" s="63">
        <f>W312</f>
        <v>0</v>
      </c>
      <c r="W312" s="63">
        <f>Y312</f>
        <v>0</v>
      </c>
      <c r="X312" s="60">
        <v>1694</v>
      </c>
      <c r="Y312" s="63">
        <f>K312+Q312</f>
        <v>0</v>
      </c>
      <c r="Z312" s="63">
        <v>800</v>
      </c>
      <c r="AA312" s="63">
        <v>800</v>
      </c>
      <c r="AB312" s="63">
        <v>800</v>
      </c>
      <c r="AC312" s="63"/>
      <c r="AD312" s="63"/>
      <c r="AE312" s="63"/>
      <c r="AG312" s="102"/>
      <c r="AH312" s="116">
        <f t="shared" si="126"/>
        <v>0</v>
      </c>
      <c r="AI312" s="368">
        <f t="shared" si="123"/>
        <v>0</v>
      </c>
      <c r="AJ312" s="368">
        <f t="shared" si="124"/>
        <v>0</v>
      </c>
      <c r="AK312" s="64"/>
      <c r="AL312" s="64"/>
      <c r="AM312" s="64"/>
      <c r="AN312" s="64"/>
      <c r="AO312" s="64"/>
      <c r="AP312" s="64"/>
      <c r="AQ312" s="64"/>
      <c r="AR312" s="64"/>
      <c r="AS312" s="64"/>
      <c r="AT312" s="64"/>
      <c r="AU312" s="64"/>
      <c r="AV312" s="64"/>
      <c r="AW312" s="64"/>
      <c r="AX312" s="64"/>
      <c r="AY312" s="64"/>
      <c r="AZ312" s="64"/>
      <c r="BA312" s="64"/>
      <c r="BB312" s="64"/>
      <c r="BC312" s="64"/>
      <c r="BD312" s="64"/>
      <c r="BE312" s="64"/>
      <c r="BF312" s="64"/>
      <c r="BG312" s="64"/>
      <c r="BH312" s="64"/>
      <c r="BI312" s="64"/>
      <c r="BJ312" s="64"/>
      <c r="BK312" s="64"/>
      <c r="BL312" s="64"/>
      <c r="BM312" s="64"/>
      <c r="BN312" s="64"/>
      <c r="BO312" s="64"/>
      <c r="BP312" s="64"/>
      <c r="BQ312" s="64"/>
      <c r="BR312" s="64"/>
      <c r="BS312" s="64"/>
      <c r="BT312" s="64"/>
      <c r="BU312" s="64"/>
      <c r="BV312" s="64"/>
      <c r="BW312" s="64"/>
      <c r="BX312" s="64"/>
      <c r="BY312" s="64"/>
      <c r="BZ312" s="64"/>
      <c r="CA312" s="64"/>
      <c r="CB312" s="64"/>
      <c r="CC312" s="64"/>
      <c r="CD312" s="64"/>
      <c r="CE312" s="64"/>
      <c r="CF312" s="64"/>
      <c r="CG312" s="64"/>
      <c r="CH312" s="65"/>
    </row>
    <row r="313" spans="1:86" s="66" customFormat="1" ht="45.75" customHeight="1" x14ac:dyDescent="0.25">
      <c r="A313" s="50" t="s">
        <v>500</v>
      </c>
      <c r="B313" s="164" t="s">
        <v>501</v>
      </c>
      <c r="C313" s="52"/>
      <c r="D313" s="52"/>
      <c r="E313" s="52"/>
      <c r="F313" s="52"/>
      <c r="G313" s="164"/>
      <c r="H313" s="142"/>
      <c r="I313" s="101">
        <f t="shared" ref="I313:AC313" si="135">I314+I333+I392+I395</f>
        <v>192774</v>
      </c>
      <c r="J313" s="101">
        <f t="shared" si="135"/>
        <v>185312</v>
      </c>
      <c r="K313" s="101">
        <f t="shared" si="135"/>
        <v>0</v>
      </c>
      <c r="L313" s="101">
        <f t="shared" si="135"/>
        <v>0</v>
      </c>
      <c r="M313" s="101">
        <f t="shared" si="135"/>
        <v>0</v>
      </c>
      <c r="N313" s="101">
        <f t="shared" si="135"/>
        <v>0</v>
      </c>
      <c r="O313" s="101">
        <f t="shared" si="135"/>
        <v>0</v>
      </c>
      <c r="P313" s="101">
        <f t="shared" si="135"/>
        <v>37567</v>
      </c>
      <c r="Q313" s="101">
        <f t="shared" si="135"/>
        <v>37567</v>
      </c>
      <c r="R313" s="101">
        <f t="shared" si="135"/>
        <v>9650.4124670000001</v>
      </c>
      <c r="S313" s="101">
        <f t="shared" si="135"/>
        <v>9650.4124670000001</v>
      </c>
      <c r="T313" s="101">
        <f t="shared" si="135"/>
        <v>37567</v>
      </c>
      <c r="U313" s="101">
        <f t="shared" si="135"/>
        <v>37567</v>
      </c>
      <c r="V313" s="101">
        <f t="shared" si="135"/>
        <v>37567</v>
      </c>
      <c r="W313" s="101">
        <f t="shared" si="135"/>
        <v>37567</v>
      </c>
      <c r="X313" s="101">
        <f t="shared" si="135"/>
        <v>185312</v>
      </c>
      <c r="Y313" s="101">
        <f t="shared" si="135"/>
        <v>37567</v>
      </c>
      <c r="Z313" s="101">
        <f t="shared" si="135"/>
        <v>65965</v>
      </c>
      <c r="AA313" s="101">
        <f t="shared" si="135"/>
        <v>72548</v>
      </c>
      <c r="AB313" s="101">
        <f t="shared" si="135"/>
        <v>44415</v>
      </c>
      <c r="AC313" s="101">
        <f t="shared" si="135"/>
        <v>28133</v>
      </c>
      <c r="AD313" s="54"/>
      <c r="AE313" s="54"/>
      <c r="AF313" s="329">
        <v>72548</v>
      </c>
      <c r="AG313" s="330">
        <f>AF313-Z313</f>
        <v>6583</v>
      </c>
      <c r="AH313" s="116">
        <f t="shared" si="126"/>
        <v>0</v>
      </c>
      <c r="AI313" s="368">
        <f t="shared" si="123"/>
        <v>0</v>
      </c>
      <c r="AJ313" s="368">
        <f t="shared" si="124"/>
        <v>0</v>
      </c>
      <c r="AK313" s="64"/>
      <c r="AL313" s="64"/>
      <c r="AM313" s="64"/>
      <c r="AN313" s="64"/>
      <c r="AO313" s="64"/>
      <c r="AP313" s="64"/>
      <c r="AQ313" s="64"/>
      <c r="AR313" s="64"/>
      <c r="AS313" s="64"/>
      <c r="AT313" s="64"/>
      <c r="AU313" s="64"/>
      <c r="AV313" s="64"/>
      <c r="AW313" s="64"/>
      <c r="AX313" s="64"/>
      <c r="AY313" s="64"/>
      <c r="AZ313" s="64"/>
      <c r="BA313" s="64"/>
      <c r="BB313" s="64"/>
      <c r="BC313" s="64"/>
      <c r="BD313" s="64"/>
      <c r="BE313" s="64"/>
      <c r="BF313" s="64"/>
      <c r="BG313" s="64"/>
      <c r="BH313" s="64"/>
      <c r="BI313" s="64"/>
      <c r="BJ313" s="64"/>
      <c r="BK313" s="64"/>
      <c r="BL313" s="64"/>
      <c r="BM313" s="64"/>
      <c r="BN313" s="64"/>
      <c r="BO313" s="64"/>
      <c r="BP313" s="64"/>
      <c r="BQ313" s="64"/>
      <c r="BR313" s="64"/>
      <c r="BS313" s="64"/>
      <c r="BT313" s="64"/>
      <c r="BU313" s="64"/>
      <c r="BV313" s="64"/>
      <c r="BW313" s="64"/>
      <c r="BX313" s="64"/>
      <c r="BY313" s="64"/>
      <c r="BZ313" s="64"/>
      <c r="CA313" s="64"/>
      <c r="CB313" s="64"/>
      <c r="CC313" s="64"/>
      <c r="CD313" s="64"/>
      <c r="CE313" s="64"/>
      <c r="CF313" s="64"/>
      <c r="CG313" s="64"/>
      <c r="CH313" s="65"/>
    </row>
    <row r="314" spans="1:86" s="66" customFormat="1" ht="31.5" x14ac:dyDescent="0.25">
      <c r="A314" s="55" t="s">
        <v>25</v>
      </c>
      <c r="B314" s="56" t="s">
        <v>205</v>
      </c>
      <c r="C314" s="52"/>
      <c r="D314" s="52"/>
      <c r="E314" s="52"/>
      <c r="F314" s="52"/>
      <c r="G314" s="56"/>
      <c r="H314" s="142"/>
      <c r="I314" s="101">
        <f t="shared" ref="I314:AD314" si="136">I315+I332</f>
        <v>29762</v>
      </c>
      <c r="J314" s="101">
        <f t="shared" si="136"/>
        <v>29515</v>
      </c>
      <c r="K314" s="101">
        <f t="shared" si="136"/>
        <v>0</v>
      </c>
      <c r="L314" s="101">
        <f t="shared" si="136"/>
        <v>0</v>
      </c>
      <c r="M314" s="101">
        <f t="shared" si="136"/>
        <v>0</v>
      </c>
      <c r="N314" s="101">
        <f t="shared" si="136"/>
        <v>0</v>
      </c>
      <c r="O314" s="101">
        <f t="shared" si="136"/>
        <v>0</v>
      </c>
      <c r="P314" s="101">
        <f t="shared" si="136"/>
        <v>4000</v>
      </c>
      <c r="Q314" s="101">
        <f t="shared" si="136"/>
        <v>4000</v>
      </c>
      <c r="R314" s="101">
        <f t="shared" si="136"/>
        <v>900.01146700000004</v>
      </c>
      <c r="S314" s="101">
        <f t="shared" si="136"/>
        <v>900.01146700000004</v>
      </c>
      <c r="T314" s="101">
        <f t="shared" si="136"/>
        <v>4000</v>
      </c>
      <c r="U314" s="101">
        <f t="shared" si="136"/>
        <v>4000</v>
      </c>
      <c r="V314" s="101">
        <f t="shared" si="136"/>
        <v>4000</v>
      </c>
      <c r="W314" s="101">
        <f t="shared" si="136"/>
        <v>4000</v>
      </c>
      <c r="X314" s="101">
        <f t="shared" si="136"/>
        <v>29515</v>
      </c>
      <c r="Y314" s="101">
        <f t="shared" si="136"/>
        <v>4000</v>
      </c>
      <c r="Z314" s="101">
        <f t="shared" si="136"/>
        <v>7795</v>
      </c>
      <c r="AA314" s="101">
        <f t="shared" si="136"/>
        <v>13228</v>
      </c>
      <c r="AB314" s="101">
        <f t="shared" si="136"/>
        <v>6095</v>
      </c>
      <c r="AC314" s="101">
        <f t="shared" si="136"/>
        <v>7133</v>
      </c>
      <c r="AD314" s="101">
        <f t="shared" si="136"/>
        <v>0</v>
      </c>
      <c r="AE314" s="63"/>
      <c r="AG314" s="102"/>
      <c r="AH314" s="116">
        <f t="shared" si="126"/>
        <v>0</v>
      </c>
      <c r="AI314" s="368">
        <f t="shared" si="123"/>
        <v>0</v>
      </c>
      <c r="AJ314" s="368">
        <f t="shared" si="124"/>
        <v>0</v>
      </c>
      <c r="AK314" s="64"/>
      <c r="AL314" s="64"/>
      <c r="AM314" s="64"/>
      <c r="AN314" s="64"/>
      <c r="AO314" s="64"/>
      <c r="AP314" s="64"/>
      <c r="AQ314" s="64"/>
      <c r="AR314" s="64"/>
      <c r="AS314" s="64"/>
      <c r="AT314" s="64"/>
      <c r="AU314" s="64"/>
      <c r="AV314" s="64"/>
      <c r="AW314" s="64"/>
      <c r="AX314" s="64"/>
      <c r="AY314" s="64"/>
      <c r="AZ314" s="64"/>
      <c r="BA314" s="64"/>
      <c r="BB314" s="64"/>
      <c r="BC314" s="64"/>
      <c r="BD314" s="64"/>
      <c r="BE314" s="64"/>
      <c r="BF314" s="64"/>
      <c r="BG314" s="64"/>
      <c r="BH314" s="64"/>
      <c r="BI314" s="64"/>
      <c r="BJ314" s="64"/>
      <c r="BK314" s="64"/>
      <c r="BL314" s="64"/>
      <c r="BM314" s="64"/>
      <c r="BN314" s="64"/>
      <c r="BO314" s="64"/>
      <c r="BP314" s="64"/>
      <c r="BQ314" s="64"/>
      <c r="BR314" s="64"/>
      <c r="BS314" s="64"/>
      <c r="BT314" s="64"/>
      <c r="BU314" s="64"/>
      <c r="BV314" s="64"/>
      <c r="BW314" s="64"/>
      <c r="BX314" s="64"/>
      <c r="BY314" s="64"/>
      <c r="BZ314" s="64"/>
      <c r="CA314" s="64"/>
      <c r="CB314" s="64"/>
      <c r="CC314" s="64"/>
      <c r="CD314" s="64"/>
      <c r="CE314" s="64"/>
      <c r="CF314" s="64"/>
      <c r="CG314" s="64"/>
      <c r="CH314" s="65"/>
    </row>
    <row r="315" spans="1:86" s="66" customFormat="1" ht="15.75" x14ac:dyDescent="0.25">
      <c r="A315" s="55" t="s">
        <v>182</v>
      </c>
      <c r="B315" s="56" t="s">
        <v>206</v>
      </c>
      <c r="C315" s="52"/>
      <c r="D315" s="52"/>
      <c r="E315" s="52"/>
      <c r="F315" s="52"/>
      <c r="G315" s="56"/>
      <c r="H315" s="142"/>
      <c r="I315" s="101">
        <f>SUM(I316:I323)</f>
        <v>25272</v>
      </c>
      <c r="J315" s="101">
        <f>SUM(J316:J323)</f>
        <v>25025</v>
      </c>
      <c r="K315" s="101">
        <f t="shared" ref="K315:AE315" si="137">SUM(K316:K323)</f>
        <v>0</v>
      </c>
      <c r="L315" s="101">
        <f t="shared" si="137"/>
        <v>0</v>
      </c>
      <c r="M315" s="101">
        <f t="shared" si="137"/>
        <v>0</v>
      </c>
      <c r="N315" s="101">
        <f t="shared" si="137"/>
        <v>0</v>
      </c>
      <c r="O315" s="101">
        <f t="shared" si="137"/>
        <v>0</v>
      </c>
      <c r="P315" s="101">
        <f t="shared" si="137"/>
        <v>4000</v>
      </c>
      <c r="Q315" s="101">
        <f t="shared" si="137"/>
        <v>4000</v>
      </c>
      <c r="R315" s="101">
        <f t="shared" si="137"/>
        <v>900.01146700000004</v>
      </c>
      <c r="S315" s="101">
        <f t="shared" si="137"/>
        <v>900.01146700000004</v>
      </c>
      <c r="T315" s="101">
        <f t="shared" si="137"/>
        <v>4000</v>
      </c>
      <c r="U315" s="101">
        <f t="shared" si="137"/>
        <v>4000</v>
      </c>
      <c r="V315" s="101">
        <f t="shared" si="137"/>
        <v>4000</v>
      </c>
      <c r="W315" s="101">
        <f t="shared" si="137"/>
        <v>4000</v>
      </c>
      <c r="X315" s="101">
        <f t="shared" si="137"/>
        <v>25025</v>
      </c>
      <c r="Y315" s="101">
        <f t="shared" si="137"/>
        <v>4000</v>
      </c>
      <c r="Z315" s="101">
        <f t="shared" si="137"/>
        <v>7795</v>
      </c>
      <c r="AA315" s="101">
        <f t="shared" si="137"/>
        <v>13228</v>
      </c>
      <c r="AB315" s="101">
        <f>SUM(AB316:AB323)</f>
        <v>6095</v>
      </c>
      <c r="AC315" s="101">
        <f t="shared" si="137"/>
        <v>7133</v>
      </c>
      <c r="AD315" s="101">
        <f t="shared" si="137"/>
        <v>0</v>
      </c>
      <c r="AE315" s="101">
        <f t="shared" si="137"/>
        <v>0</v>
      </c>
      <c r="AG315" s="102"/>
      <c r="AH315" s="116">
        <f t="shared" si="126"/>
        <v>0</v>
      </c>
      <c r="AI315" s="368">
        <f t="shared" si="123"/>
        <v>0</v>
      </c>
      <c r="AJ315" s="368">
        <f t="shared" si="124"/>
        <v>0</v>
      </c>
      <c r="AK315" s="64"/>
      <c r="AL315" s="64"/>
      <c r="AM315" s="64"/>
      <c r="AN315" s="64"/>
      <c r="AO315" s="64"/>
      <c r="AP315" s="64"/>
      <c r="AQ315" s="64"/>
      <c r="AR315" s="64"/>
      <c r="AS315" s="64"/>
      <c r="AT315" s="64"/>
      <c r="AU315" s="64"/>
      <c r="AV315" s="64"/>
      <c r="AW315" s="64"/>
      <c r="AX315" s="64"/>
      <c r="AY315" s="64"/>
      <c r="AZ315" s="64"/>
      <c r="BA315" s="64"/>
      <c r="BB315" s="64"/>
      <c r="BC315" s="64"/>
      <c r="BD315" s="64"/>
      <c r="BE315" s="64"/>
      <c r="BF315" s="64"/>
      <c r="BG315" s="64"/>
      <c r="BH315" s="64"/>
      <c r="BI315" s="64"/>
      <c r="BJ315" s="64"/>
      <c r="BK315" s="64"/>
      <c r="BL315" s="64"/>
      <c r="BM315" s="64"/>
      <c r="BN315" s="64"/>
      <c r="BO315" s="64"/>
      <c r="BP315" s="64"/>
      <c r="BQ315" s="64"/>
      <c r="BR315" s="64"/>
      <c r="BS315" s="64"/>
      <c r="BT315" s="64"/>
      <c r="BU315" s="64"/>
      <c r="BV315" s="64"/>
      <c r="BW315" s="64"/>
      <c r="BX315" s="64"/>
      <c r="BY315" s="64"/>
      <c r="BZ315" s="64"/>
      <c r="CA315" s="64"/>
      <c r="CB315" s="64"/>
      <c r="CC315" s="64"/>
      <c r="CD315" s="64"/>
      <c r="CE315" s="64"/>
      <c r="CF315" s="64"/>
      <c r="CG315" s="64"/>
      <c r="CH315" s="65"/>
    </row>
    <row r="316" spans="1:86" s="66" customFormat="1" ht="41.1" customHeight="1" x14ac:dyDescent="0.25">
      <c r="A316" s="55" t="s">
        <v>1165</v>
      </c>
      <c r="B316" s="56" t="s">
        <v>183</v>
      </c>
      <c r="C316" s="52"/>
      <c r="D316" s="52"/>
      <c r="E316" s="52"/>
      <c r="F316" s="52"/>
      <c r="G316" s="56"/>
      <c r="H316" s="142"/>
      <c r="I316" s="101"/>
      <c r="J316" s="101"/>
      <c r="K316" s="101"/>
      <c r="L316" s="101"/>
      <c r="M316" s="101"/>
      <c r="N316" s="101"/>
      <c r="O316" s="101"/>
      <c r="P316" s="101"/>
      <c r="Q316" s="101"/>
      <c r="R316" s="101"/>
      <c r="S316" s="101"/>
      <c r="T316" s="101"/>
      <c r="U316" s="101"/>
      <c r="V316" s="63"/>
      <c r="W316" s="101"/>
      <c r="X316" s="101"/>
      <c r="Y316" s="101"/>
      <c r="Z316" s="101"/>
      <c r="AA316" s="101"/>
      <c r="AB316" s="101"/>
      <c r="AC316" s="101"/>
      <c r="AD316" s="63"/>
      <c r="AE316" s="63"/>
      <c r="AG316" s="102"/>
      <c r="AH316" s="116">
        <f t="shared" si="126"/>
        <v>0</v>
      </c>
      <c r="AI316" s="368">
        <f t="shared" si="123"/>
        <v>0</v>
      </c>
      <c r="AJ316" s="368">
        <f t="shared" si="124"/>
        <v>0</v>
      </c>
      <c r="AK316" s="64"/>
      <c r="AL316" s="64"/>
      <c r="AM316" s="64"/>
      <c r="AN316" s="64"/>
      <c r="AO316" s="64"/>
      <c r="AP316" s="64"/>
      <c r="AQ316" s="64"/>
      <c r="AR316" s="64"/>
      <c r="AS316" s="64"/>
      <c r="AT316" s="64"/>
      <c r="AU316" s="64"/>
      <c r="AV316" s="64"/>
      <c r="AW316" s="64"/>
      <c r="AX316" s="64"/>
      <c r="AY316" s="64"/>
      <c r="AZ316" s="64"/>
      <c r="BA316" s="64"/>
      <c r="BB316" s="64"/>
      <c r="BC316" s="64"/>
      <c r="BD316" s="64"/>
      <c r="BE316" s="64"/>
      <c r="BF316" s="64"/>
      <c r="BG316" s="64"/>
      <c r="BH316" s="64"/>
      <c r="BI316" s="64"/>
      <c r="BJ316" s="64"/>
      <c r="BK316" s="64"/>
      <c r="BL316" s="64"/>
      <c r="BM316" s="64"/>
      <c r="BN316" s="64"/>
      <c r="BO316" s="64"/>
      <c r="BP316" s="64"/>
      <c r="BQ316" s="64"/>
      <c r="BR316" s="64"/>
      <c r="BS316" s="64"/>
      <c r="BT316" s="64"/>
      <c r="BU316" s="64"/>
      <c r="BV316" s="64"/>
      <c r="BW316" s="64"/>
      <c r="BX316" s="64"/>
      <c r="BY316" s="64"/>
      <c r="BZ316" s="64"/>
      <c r="CA316" s="64"/>
      <c r="CB316" s="64"/>
      <c r="CC316" s="64"/>
      <c r="CD316" s="64"/>
      <c r="CE316" s="64"/>
      <c r="CF316" s="64"/>
      <c r="CG316" s="64"/>
      <c r="CH316" s="65"/>
    </row>
    <row r="317" spans="1:86" s="66" customFormat="1" ht="31.5" x14ac:dyDescent="0.25">
      <c r="A317" s="69" t="s">
        <v>194</v>
      </c>
      <c r="B317" s="165" t="s">
        <v>502</v>
      </c>
      <c r="C317" s="52"/>
      <c r="D317" s="52">
        <v>1</v>
      </c>
      <c r="E317" s="52"/>
      <c r="F317" s="52"/>
      <c r="G317" s="165"/>
      <c r="H317" s="59" t="s">
        <v>503</v>
      </c>
      <c r="I317" s="60">
        <v>3800</v>
      </c>
      <c r="J317" s="60">
        <v>3800</v>
      </c>
      <c r="K317" s="71"/>
      <c r="L317" s="71"/>
      <c r="M317" s="71"/>
      <c r="N317" s="71"/>
      <c r="O317" s="71"/>
      <c r="P317" s="75">
        <v>2000</v>
      </c>
      <c r="Q317" s="75">
        <v>2000</v>
      </c>
      <c r="R317" s="128">
        <v>734.52146700000003</v>
      </c>
      <c r="S317" s="128">
        <v>734.52146700000003</v>
      </c>
      <c r="T317" s="75">
        <v>2000</v>
      </c>
      <c r="U317" s="75">
        <v>2000</v>
      </c>
      <c r="V317" s="63">
        <f>W317</f>
        <v>2000</v>
      </c>
      <c r="W317" s="63">
        <f>Y317</f>
        <v>2000</v>
      </c>
      <c r="X317" s="60">
        <v>3800</v>
      </c>
      <c r="Y317" s="63">
        <f>K317+Q317</f>
        <v>2000</v>
      </c>
      <c r="Z317" s="63">
        <v>1700</v>
      </c>
      <c r="AA317" s="63">
        <v>1700</v>
      </c>
      <c r="AB317" s="63">
        <v>1700</v>
      </c>
      <c r="AC317" s="63"/>
      <c r="AD317" s="63"/>
      <c r="AE317" s="63"/>
      <c r="AG317" s="102"/>
      <c r="AH317" s="116">
        <f t="shared" si="126"/>
        <v>0</v>
      </c>
      <c r="AI317" s="368">
        <f t="shared" si="123"/>
        <v>0</v>
      </c>
      <c r="AJ317" s="368">
        <f t="shared" si="124"/>
        <v>0</v>
      </c>
      <c r="AK317" s="64"/>
      <c r="AL317" s="64"/>
      <c r="AM317" s="64"/>
      <c r="AN317" s="64"/>
      <c r="AO317" s="64"/>
      <c r="AP317" s="64"/>
      <c r="AQ317" s="64"/>
      <c r="AR317" s="64"/>
      <c r="AS317" s="64"/>
      <c r="AT317" s="64"/>
      <c r="AU317" s="64"/>
      <c r="AV317" s="64"/>
      <c r="AW317" s="64"/>
      <c r="AX317" s="64"/>
      <c r="AY317" s="64"/>
      <c r="AZ317" s="64"/>
      <c r="BA317" s="64"/>
      <c r="BB317" s="64"/>
      <c r="BC317" s="64"/>
      <c r="BD317" s="64"/>
      <c r="BE317" s="64"/>
      <c r="BF317" s="64"/>
      <c r="BG317" s="64"/>
      <c r="BH317" s="64"/>
      <c r="BI317" s="64"/>
      <c r="BJ317" s="64"/>
      <c r="BK317" s="64"/>
      <c r="BL317" s="64"/>
      <c r="BM317" s="64"/>
      <c r="BN317" s="64"/>
      <c r="BO317" s="64"/>
      <c r="BP317" s="64"/>
      <c r="BQ317" s="64"/>
      <c r="BR317" s="64"/>
      <c r="BS317" s="64"/>
      <c r="BT317" s="64"/>
      <c r="BU317" s="64"/>
      <c r="BV317" s="64"/>
      <c r="BW317" s="64"/>
      <c r="BX317" s="64"/>
      <c r="BY317" s="64"/>
      <c r="BZ317" s="64"/>
      <c r="CA317" s="64"/>
      <c r="CB317" s="64"/>
      <c r="CC317" s="64"/>
      <c r="CD317" s="64"/>
      <c r="CE317" s="64"/>
      <c r="CF317" s="64"/>
      <c r="CG317" s="64"/>
      <c r="CH317" s="65"/>
    </row>
    <row r="318" spans="1:86" s="66" customFormat="1" ht="31.5" x14ac:dyDescent="0.25">
      <c r="A318" s="69" t="s">
        <v>184</v>
      </c>
      <c r="B318" s="72" t="s">
        <v>504</v>
      </c>
      <c r="C318" s="52"/>
      <c r="D318" s="52">
        <v>1</v>
      </c>
      <c r="E318" s="52"/>
      <c r="F318" s="52"/>
      <c r="G318" s="72"/>
      <c r="H318" s="59" t="s">
        <v>505</v>
      </c>
      <c r="I318" s="60">
        <v>3500</v>
      </c>
      <c r="J318" s="60">
        <v>3500</v>
      </c>
      <c r="K318" s="71"/>
      <c r="L318" s="71"/>
      <c r="M318" s="71"/>
      <c r="N318" s="71"/>
      <c r="O318" s="71"/>
      <c r="P318" s="75">
        <v>2000</v>
      </c>
      <c r="Q318" s="75">
        <v>2000</v>
      </c>
      <c r="R318" s="128">
        <v>165.49</v>
      </c>
      <c r="S318" s="128">
        <v>165.49</v>
      </c>
      <c r="T318" s="75">
        <v>2000</v>
      </c>
      <c r="U318" s="75">
        <v>2000</v>
      </c>
      <c r="V318" s="63">
        <f>W318</f>
        <v>2000</v>
      </c>
      <c r="W318" s="63">
        <f>Y318</f>
        <v>2000</v>
      </c>
      <c r="X318" s="60">
        <v>3500</v>
      </c>
      <c r="Y318" s="63">
        <f>K318+Q318</f>
        <v>2000</v>
      </c>
      <c r="Z318" s="63">
        <f>X318-Y318-(3%*X318)</f>
        <v>1395</v>
      </c>
      <c r="AA318" s="63">
        <v>1395</v>
      </c>
      <c r="AB318" s="63">
        <v>1395</v>
      </c>
      <c r="AC318" s="63"/>
      <c r="AD318" s="63"/>
      <c r="AE318" s="63"/>
      <c r="AG318" s="102"/>
      <c r="AH318" s="116">
        <f t="shared" si="126"/>
        <v>0</v>
      </c>
      <c r="AI318" s="368">
        <f t="shared" si="123"/>
        <v>0</v>
      </c>
      <c r="AJ318" s="368">
        <f t="shared" si="124"/>
        <v>0</v>
      </c>
      <c r="AK318" s="64"/>
      <c r="AL318" s="64"/>
      <c r="AM318" s="64"/>
      <c r="AN318" s="64"/>
      <c r="AO318" s="64"/>
      <c r="AP318" s="64"/>
      <c r="AQ318" s="64"/>
      <c r="AR318" s="64"/>
      <c r="AS318" s="64"/>
      <c r="AT318" s="64"/>
      <c r="AU318" s="64"/>
      <c r="AV318" s="64"/>
      <c r="AW318" s="64"/>
      <c r="AX318" s="64"/>
      <c r="AY318" s="64"/>
      <c r="AZ318" s="64"/>
      <c r="BA318" s="64"/>
      <c r="BB318" s="64"/>
      <c r="BC318" s="64"/>
      <c r="BD318" s="64"/>
      <c r="BE318" s="64"/>
      <c r="BF318" s="64"/>
      <c r="BG318" s="64"/>
      <c r="BH318" s="64"/>
      <c r="BI318" s="64"/>
      <c r="BJ318" s="64"/>
      <c r="BK318" s="64"/>
      <c r="BL318" s="64"/>
      <c r="BM318" s="64"/>
      <c r="BN318" s="64"/>
      <c r="BO318" s="64"/>
      <c r="BP318" s="64"/>
      <c r="BQ318" s="64"/>
      <c r="BR318" s="64"/>
      <c r="BS318" s="64"/>
      <c r="BT318" s="64"/>
      <c r="BU318" s="64"/>
      <c r="BV318" s="64"/>
      <c r="BW318" s="64"/>
      <c r="BX318" s="64"/>
      <c r="BY318" s="64"/>
      <c r="BZ318" s="64"/>
      <c r="CA318" s="64"/>
      <c r="CB318" s="64"/>
      <c r="CC318" s="64"/>
      <c r="CD318" s="64"/>
      <c r="CE318" s="64"/>
      <c r="CF318" s="64"/>
      <c r="CG318" s="64"/>
      <c r="CH318" s="65"/>
    </row>
    <row r="319" spans="1:86" s="122" customFormat="1" ht="34.5" customHeight="1" x14ac:dyDescent="0.25">
      <c r="A319" s="55" t="s">
        <v>1166</v>
      </c>
      <c r="B319" s="118" t="s">
        <v>189</v>
      </c>
      <c r="C319" s="52"/>
      <c r="D319" s="52"/>
      <c r="E319" s="52"/>
      <c r="F319" s="52"/>
      <c r="G319" s="118"/>
      <c r="H319" s="159"/>
      <c r="I319" s="101"/>
      <c r="J319" s="101"/>
      <c r="K319" s="101"/>
      <c r="L319" s="101"/>
      <c r="M319" s="101"/>
      <c r="N319" s="101"/>
      <c r="O319" s="101"/>
      <c r="P319" s="101"/>
      <c r="Q319" s="101"/>
      <c r="R319" s="101"/>
      <c r="S319" s="101"/>
      <c r="T319" s="101"/>
      <c r="U319" s="101"/>
      <c r="V319" s="63"/>
      <c r="W319" s="101"/>
      <c r="X319" s="101"/>
      <c r="Y319" s="101"/>
      <c r="Z319" s="101"/>
      <c r="AA319" s="101"/>
      <c r="AB319" s="101"/>
      <c r="AC319" s="101"/>
      <c r="AD319" s="54"/>
      <c r="AE319" s="54"/>
      <c r="AG319" s="140"/>
      <c r="AH319" s="116">
        <f t="shared" si="126"/>
        <v>0</v>
      </c>
      <c r="AI319" s="368">
        <f t="shared" si="123"/>
        <v>0</v>
      </c>
      <c r="AJ319" s="368">
        <f t="shared" si="124"/>
        <v>0</v>
      </c>
      <c r="AK319" s="120"/>
      <c r="AL319" s="120"/>
      <c r="AM319" s="120"/>
      <c r="AN319" s="120"/>
      <c r="AO319" s="120"/>
      <c r="AP319" s="120"/>
      <c r="AQ319" s="120"/>
      <c r="AR319" s="120"/>
      <c r="AS319" s="120"/>
      <c r="AT319" s="120"/>
      <c r="AU319" s="120"/>
      <c r="AV319" s="120"/>
      <c r="AW319" s="120"/>
      <c r="AX319" s="120"/>
      <c r="AY319" s="120"/>
      <c r="AZ319" s="120"/>
      <c r="BA319" s="120"/>
      <c r="BB319" s="120"/>
      <c r="BC319" s="120"/>
      <c r="BD319" s="120"/>
      <c r="BE319" s="120"/>
      <c r="BF319" s="120"/>
      <c r="BG319" s="120"/>
      <c r="BH319" s="120"/>
      <c r="BI319" s="120"/>
      <c r="BJ319" s="120"/>
      <c r="BK319" s="120"/>
      <c r="BL319" s="120"/>
      <c r="BM319" s="120"/>
      <c r="BN319" s="120"/>
      <c r="BO319" s="120"/>
      <c r="BP319" s="120"/>
      <c r="BQ319" s="120"/>
      <c r="BR319" s="120"/>
      <c r="BS319" s="120"/>
      <c r="BT319" s="120"/>
      <c r="BU319" s="120"/>
      <c r="BV319" s="120"/>
      <c r="BW319" s="120"/>
      <c r="BX319" s="120"/>
      <c r="BY319" s="120"/>
      <c r="BZ319" s="120"/>
      <c r="CA319" s="120"/>
      <c r="CB319" s="120"/>
      <c r="CC319" s="120"/>
      <c r="CD319" s="120"/>
      <c r="CE319" s="120"/>
      <c r="CF319" s="120"/>
      <c r="CG319" s="120"/>
      <c r="CH319" s="121"/>
    </row>
    <row r="320" spans="1:86" s="66" customFormat="1" ht="43.5" customHeight="1" x14ac:dyDescent="0.25">
      <c r="A320" s="69" t="s">
        <v>194</v>
      </c>
      <c r="B320" s="72" t="s">
        <v>509</v>
      </c>
      <c r="C320" s="52"/>
      <c r="D320" s="52"/>
      <c r="E320" s="52">
        <v>1</v>
      </c>
      <c r="F320" s="52">
        <v>1</v>
      </c>
      <c r="G320" s="207"/>
      <c r="H320" s="142" t="s">
        <v>985</v>
      </c>
      <c r="I320" s="60">
        <v>1400</v>
      </c>
      <c r="J320" s="60">
        <v>1400</v>
      </c>
      <c r="K320" s="71"/>
      <c r="L320" s="71"/>
      <c r="M320" s="71"/>
      <c r="N320" s="71"/>
      <c r="O320" s="71"/>
      <c r="P320" s="71"/>
      <c r="Q320" s="71"/>
      <c r="R320" s="71"/>
      <c r="S320" s="71"/>
      <c r="T320" s="71"/>
      <c r="U320" s="71"/>
      <c r="V320" s="63">
        <f t="shared" ref="V320:V332" si="138">W320</f>
        <v>0</v>
      </c>
      <c r="W320" s="63">
        <f t="shared" ref="W320:W332" si="139">Y320</f>
        <v>0</v>
      </c>
      <c r="X320" s="60">
        <v>1400</v>
      </c>
      <c r="Y320" s="63">
        <f t="shared" ref="Y320:Y332" si="140">K320+Q320</f>
        <v>0</v>
      </c>
      <c r="Z320" s="63">
        <v>1350</v>
      </c>
      <c r="AA320" s="63">
        <f t="shared" ref="AA320:AA331" si="141">AB320+AC320</f>
        <v>1000</v>
      </c>
      <c r="AB320" s="63">
        <v>1000</v>
      </c>
      <c r="AC320" s="63"/>
      <c r="AD320" s="63"/>
      <c r="AE320" s="63"/>
      <c r="AG320" s="102"/>
      <c r="AH320" s="116">
        <f t="shared" si="126"/>
        <v>0</v>
      </c>
      <c r="AI320" s="368">
        <f t="shared" si="123"/>
        <v>0</v>
      </c>
      <c r="AJ320" s="368">
        <f t="shared" si="124"/>
        <v>0</v>
      </c>
      <c r="AK320" s="64"/>
      <c r="AL320" s="64"/>
      <c r="AM320" s="64"/>
      <c r="AN320" s="64"/>
      <c r="AO320" s="64"/>
      <c r="AP320" s="64"/>
      <c r="AQ320" s="64"/>
      <c r="AR320" s="64"/>
      <c r="AS320" s="64"/>
      <c r="AT320" s="64"/>
      <c r="AU320" s="64"/>
      <c r="AV320" s="64"/>
      <c r="AW320" s="64"/>
      <c r="AX320" s="64"/>
      <c r="AY320" s="64"/>
      <c r="AZ320" s="64"/>
      <c r="BA320" s="64"/>
      <c r="BB320" s="64"/>
      <c r="BC320" s="64"/>
      <c r="BD320" s="64"/>
      <c r="BE320" s="64"/>
      <c r="BF320" s="64"/>
      <c r="BG320" s="64"/>
      <c r="BH320" s="64"/>
      <c r="BI320" s="64"/>
      <c r="BJ320" s="64"/>
      <c r="BK320" s="64"/>
      <c r="BL320" s="64"/>
      <c r="BM320" s="64"/>
      <c r="BN320" s="64"/>
      <c r="BO320" s="64"/>
      <c r="BP320" s="64"/>
      <c r="BQ320" s="64"/>
      <c r="BR320" s="64"/>
      <c r="BS320" s="64"/>
      <c r="BT320" s="64"/>
      <c r="BU320" s="64"/>
      <c r="BV320" s="64"/>
      <c r="BW320" s="64"/>
      <c r="BX320" s="64"/>
      <c r="BY320" s="64"/>
      <c r="BZ320" s="64"/>
      <c r="CA320" s="64"/>
      <c r="CB320" s="64"/>
      <c r="CC320" s="64"/>
      <c r="CD320" s="64"/>
      <c r="CE320" s="64"/>
      <c r="CF320" s="64"/>
      <c r="CG320" s="64"/>
      <c r="CH320" s="65"/>
    </row>
    <row r="321" spans="1:86" s="66" customFormat="1" ht="49.5" customHeight="1" x14ac:dyDescent="0.25">
      <c r="A321" s="69" t="s">
        <v>184</v>
      </c>
      <c r="B321" s="72" t="s">
        <v>510</v>
      </c>
      <c r="C321" s="52"/>
      <c r="D321" s="52"/>
      <c r="E321" s="52">
        <v>1</v>
      </c>
      <c r="F321" s="52">
        <v>1</v>
      </c>
      <c r="G321" s="72"/>
      <c r="H321" s="52" t="s">
        <v>984</v>
      </c>
      <c r="I321" s="60">
        <v>1400</v>
      </c>
      <c r="J321" s="60">
        <v>1400</v>
      </c>
      <c r="K321" s="71"/>
      <c r="L321" s="71"/>
      <c r="M321" s="71"/>
      <c r="N321" s="71"/>
      <c r="O321" s="71"/>
      <c r="P321" s="71"/>
      <c r="Q321" s="71"/>
      <c r="R321" s="71"/>
      <c r="S321" s="71"/>
      <c r="T321" s="71"/>
      <c r="U321" s="71"/>
      <c r="V321" s="63">
        <f t="shared" si="138"/>
        <v>0</v>
      </c>
      <c r="W321" s="63">
        <f t="shared" si="139"/>
        <v>0</v>
      </c>
      <c r="X321" s="60">
        <v>1400</v>
      </c>
      <c r="Y321" s="63">
        <f t="shared" si="140"/>
        <v>0</v>
      </c>
      <c r="Z321" s="63">
        <v>1350</v>
      </c>
      <c r="AA321" s="63">
        <f t="shared" si="141"/>
        <v>1000</v>
      </c>
      <c r="AB321" s="63">
        <v>1000</v>
      </c>
      <c r="AC321" s="63"/>
      <c r="AD321" s="63"/>
      <c r="AE321" s="63"/>
      <c r="AG321" s="102"/>
      <c r="AH321" s="116">
        <f t="shared" si="126"/>
        <v>0</v>
      </c>
      <c r="AI321" s="368">
        <f t="shared" si="123"/>
        <v>0</v>
      </c>
      <c r="AJ321" s="368">
        <f t="shared" si="124"/>
        <v>0</v>
      </c>
      <c r="AK321" s="64"/>
      <c r="AL321" s="64"/>
      <c r="AM321" s="64"/>
      <c r="AN321" s="64"/>
      <c r="AO321" s="64"/>
      <c r="AP321" s="64"/>
      <c r="AQ321" s="64"/>
      <c r="AR321" s="64"/>
      <c r="AS321" s="64"/>
      <c r="AT321" s="64"/>
      <c r="AU321" s="64"/>
      <c r="AV321" s="64"/>
      <c r="AW321" s="64"/>
      <c r="AX321" s="64"/>
      <c r="AY321" s="64"/>
      <c r="AZ321" s="64"/>
      <c r="BA321" s="64"/>
      <c r="BB321" s="64"/>
      <c r="BC321" s="64"/>
      <c r="BD321" s="64"/>
      <c r="BE321" s="64"/>
      <c r="BF321" s="64"/>
      <c r="BG321" s="64"/>
      <c r="BH321" s="64"/>
      <c r="BI321" s="64"/>
      <c r="BJ321" s="64"/>
      <c r="BK321" s="64"/>
      <c r="BL321" s="64"/>
      <c r="BM321" s="64"/>
      <c r="BN321" s="64"/>
      <c r="BO321" s="64"/>
      <c r="BP321" s="64"/>
      <c r="BQ321" s="64"/>
      <c r="BR321" s="64"/>
      <c r="BS321" s="64"/>
      <c r="BT321" s="64"/>
      <c r="BU321" s="64"/>
      <c r="BV321" s="64"/>
      <c r="BW321" s="64"/>
      <c r="BX321" s="64"/>
      <c r="BY321" s="64"/>
      <c r="BZ321" s="64"/>
      <c r="CA321" s="64"/>
      <c r="CB321" s="64"/>
      <c r="CC321" s="64"/>
      <c r="CD321" s="64"/>
      <c r="CE321" s="64"/>
      <c r="CF321" s="64"/>
      <c r="CG321" s="64"/>
      <c r="CH321" s="65"/>
    </row>
    <row r="322" spans="1:86" s="66" customFormat="1" ht="45" customHeight="1" x14ac:dyDescent="0.25">
      <c r="A322" s="69" t="s">
        <v>226</v>
      </c>
      <c r="B322" s="72" t="s">
        <v>511</v>
      </c>
      <c r="C322" s="52"/>
      <c r="D322" s="52"/>
      <c r="E322" s="52">
        <v>1</v>
      </c>
      <c r="F322" s="52">
        <v>1</v>
      </c>
      <c r="G322" s="72"/>
      <c r="H322" s="52" t="s">
        <v>976</v>
      </c>
      <c r="I322" s="60">
        <v>3192</v>
      </c>
      <c r="J322" s="60">
        <v>3192</v>
      </c>
      <c r="K322" s="71"/>
      <c r="L322" s="71"/>
      <c r="M322" s="71"/>
      <c r="N322" s="71"/>
      <c r="O322" s="71"/>
      <c r="P322" s="71"/>
      <c r="Q322" s="71"/>
      <c r="R322" s="71"/>
      <c r="S322" s="71"/>
      <c r="T322" s="71"/>
      <c r="U322" s="71"/>
      <c r="V322" s="63">
        <f t="shared" si="138"/>
        <v>0</v>
      </c>
      <c r="W322" s="63">
        <f t="shared" si="139"/>
        <v>0</v>
      </c>
      <c r="X322" s="60">
        <v>3192</v>
      </c>
      <c r="Y322" s="63">
        <f t="shared" si="140"/>
        <v>0</v>
      </c>
      <c r="Z322" s="63">
        <v>2000</v>
      </c>
      <c r="AA322" s="214">
        <f t="shared" si="141"/>
        <v>1000</v>
      </c>
      <c r="AB322" s="63">
        <v>1000</v>
      </c>
      <c r="AC322" s="63"/>
      <c r="AD322" s="63"/>
      <c r="AE322" s="63"/>
      <c r="AG322" s="102"/>
      <c r="AH322" s="116">
        <f t="shared" si="126"/>
        <v>0</v>
      </c>
      <c r="AI322" s="368">
        <f t="shared" si="123"/>
        <v>0</v>
      </c>
      <c r="AJ322" s="368">
        <f t="shared" si="124"/>
        <v>0</v>
      </c>
      <c r="AK322" s="64"/>
      <c r="AL322" s="64"/>
      <c r="AM322" s="64"/>
      <c r="AN322" s="64"/>
      <c r="AO322" s="64"/>
      <c r="AP322" s="64"/>
      <c r="AQ322" s="64"/>
      <c r="AR322" s="64"/>
      <c r="AS322" s="64"/>
      <c r="AT322" s="64"/>
      <c r="AU322" s="64"/>
      <c r="AV322" s="64"/>
      <c r="AW322" s="64"/>
      <c r="AX322" s="64"/>
      <c r="AY322" s="64"/>
      <c r="AZ322" s="64"/>
      <c r="BA322" s="64"/>
      <c r="BB322" s="64"/>
      <c r="BC322" s="64"/>
      <c r="BD322" s="64"/>
      <c r="BE322" s="64"/>
      <c r="BF322" s="64"/>
      <c r="BG322" s="64"/>
      <c r="BH322" s="64"/>
      <c r="BI322" s="64"/>
      <c r="BJ322" s="64"/>
      <c r="BK322" s="64"/>
      <c r="BL322" s="64"/>
      <c r="BM322" s="64"/>
      <c r="BN322" s="64"/>
      <c r="BO322" s="64"/>
      <c r="BP322" s="64"/>
      <c r="BQ322" s="64"/>
      <c r="BR322" s="64"/>
      <c r="BS322" s="64"/>
      <c r="BT322" s="64"/>
      <c r="BU322" s="64"/>
      <c r="BV322" s="64"/>
      <c r="BW322" s="64"/>
      <c r="BX322" s="64"/>
      <c r="BY322" s="64"/>
      <c r="BZ322" s="64"/>
      <c r="CA322" s="64"/>
      <c r="CB322" s="64"/>
      <c r="CC322" s="64"/>
      <c r="CD322" s="64"/>
      <c r="CE322" s="64"/>
      <c r="CF322" s="64"/>
      <c r="CG322" s="64"/>
      <c r="CH322" s="65"/>
    </row>
    <row r="323" spans="1:86" s="122" customFormat="1" ht="45" hidden="1" customHeight="1" x14ac:dyDescent="0.25">
      <c r="A323" s="55" t="s">
        <v>207</v>
      </c>
      <c r="B323" s="118" t="s">
        <v>1162</v>
      </c>
      <c r="C323" s="93"/>
      <c r="D323" s="93"/>
      <c r="E323" s="93"/>
      <c r="F323" s="93"/>
      <c r="G323" s="118"/>
      <c r="H323" s="93"/>
      <c r="I323" s="101">
        <f>SUM(I324:I331)</f>
        <v>11980</v>
      </c>
      <c r="J323" s="101">
        <f t="shared" ref="J323:AC323" si="142">SUM(J324:J331)</f>
        <v>11733</v>
      </c>
      <c r="K323" s="101">
        <f t="shared" si="142"/>
        <v>0</v>
      </c>
      <c r="L323" s="101">
        <f t="shared" si="142"/>
        <v>0</v>
      </c>
      <c r="M323" s="101">
        <f t="shared" si="142"/>
        <v>0</v>
      </c>
      <c r="N323" s="101">
        <f t="shared" si="142"/>
        <v>0</v>
      </c>
      <c r="O323" s="101">
        <f t="shared" si="142"/>
        <v>0</v>
      </c>
      <c r="P323" s="101">
        <f t="shared" si="142"/>
        <v>0</v>
      </c>
      <c r="Q323" s="101">
        <f t="shared" si="142"/>
        <v>0</v>
      </c>
      <c r="R323" s="101">
        <f t="shared" si="142"/>
        <v>0</v>
      </c>
      <c r="S323" s="101">
        <f t="shared" si="142"/>
        <v>0</v>
      </c>
      <c r="T323" s="101">
        <f t="shared" si="142"/>
        <v>0</v>
      </c>
      <c r="U323" s="101">
        <f t="shared" si="142"/>
        <v>0</v>
      </c>
      <c r="V323" s="101">
        <f t="shared" si="142"/>
        <v>0</v>
      </c>
      <c r="W323" s="101">
        <f t="shared" si="142"/>
        <v>0</v>
      </c>
      <c r="X323" s="101">
        <f t="shared" si="142"/>
        <v>11733</v>
      </c>
      <c r="Y323" s="101">
        <f t="shared" si="142"/>
        <v>0</v>
      </c>
      <c r="Z323" s="101"/>
      <c r="AA323" s="101">
        <f t="shared" si="142"/>
        <v>7133</v>
      </c>
      <c r="AB323" s="101">
        <f t="shared" si="142"/>
        <v>0</v>
      </c>
      <c r="AC323" s="101">
        <f t="shared" si="142"/>
        <v>7133</v>
      </c>
      <c r="AD323" s="54"/>
      <c r="AE323" s="54"/>
      <c r="AF323" s="142" t="s">
        <v>1167</v>
      </c>
      <c r="AG323" s="140"/>
      <c r="AH323" s="116">
        <f t="shared" si="126"/>
        <v>0</v>
      </c>
      <c r="AI323" s="368">
        <f t="shared" si="123"/>
        <v>0</v>
      </c>
      <c r="AJ323" s="368">
        <f t="shared" si="124"/>
        <v>0</v>
      </c>
      <c r="AK323" s="120"/>
      <c r="AL323" s="120"/>
      <c r="AM323" s="120"/>
      <c r="AN323" s="120"/>
      <c r="AO323" s="120"/>
      <c r="AP323" s="120"/>
      <c r="AQ323" s="120"/>
      <c r="AR323" s="120"/>
      <c r="AS323" s="120"/>
      <c r="AT323" s="120"/>
      <c r="AU323" s="120"/>
      <c r="AV323" s="120"/>
      <c r="AW323" s="120"/>
      <c r="AX323" s="120"/>
      <c r="AY323" s="120"/>
      <c r="AZ323" s="120"/>
      <c r="BA323" s="120"/>
      <c r="BB323" s="120"/>
      <c r="BC323" s="120"/>
      <c r="BD323" s="120"/>
      <c r="BE323" s="120"/>
      <c r="BF323" s="120"/>
      <c r="BG323" s="120"/>
      <c r="BH323" s="120"/>
      <c r="BI323" s="120"/>
      <c r="BJ323" s="120"/>
      <c r="BK323" s="120"/>
      <c r="BL323" s="120"/>
      <c r="BM323" s="120"/>
      <c r="BN323" s="120"/>
      <c r="BO323" s="120"/>
      <c r="BP323" s="120"/>
      <c r="BQ323" s="120"/>
      <c r="BR323" s="120"/>
      <c r="BS323" s="120"/>
      <c r="BT323" s="120"/>
      <c r="BU323" s="120"/>
      <c r="BV323" s="120"/>
      <c r="BW323" s="120"/>
      <c r="BX323" s="120"/>
      <c r="BY323" s="120"/>
      <c r="BZ323" s="120"/>
      <c r="CA323" s="120"/>
      <c r="CB323" s="120"/>
      <c r="CC323" s="120"/>
      <c r="CD323" s="120"/>
      <c r="CE323" s="120"/>
      <c r="CF323" s="120"/>
      <c r="CG323" s="120"/>
      <c r="CH323" s="121"/>
    </row>
    <row r="324" spans="1:86" s="66" customFormat="1" ht="36" hidden="1" customHeight="1" x14ac:dyDescent="0.25">
      <c r="A324" s="69" t="s">
        <v>194</v>
      </c>
      <c r="B324" s="165" t="s">
        <v>507</v>
      </c>
      <c r="C324" s="52"/>
      <c r="D324" s="52"/>
      <c r="E324" s="52">
        <v>1</v>
      </c>
      <c r="F324" s="52"/>
      <c r="G324" s="165"/>
      <c r="H324" s="142"/>
      <c r="I324" s="60">
        <v>1500</v>
      </c>
      <c r="J324" s="60">
        <v>1500</v>
      </c>
      <c r="K324" s="71"/>
      <c r="L324" s="71"/>
      <c r="M324" s="71"/>
      <c r="N324" s="71"/>
      <c r="O324" s="71"/>
      <c r="P324" s="71"/>
      <c r="Q324" s="71"/>
      <c r="R324" s="71"/>
      <c r="S324" s="71"/>
      <c r="T324" s="71"/>
      <c r="U324" s="71"/>
      <c r="V324" s="63">
        <f>W324</f>
        <v>0</v>
      </c>
      <c r="W324" s="63">
        <f>Y324</f>
        <v>0</v>
      </c>
      <c r="X324" s="60">
        <v>1500</v>
      </c>
      <c r="Y324" s="101">
        <f>K324+Q324</f>
        <v>0</v>
      </c>
      <c r="Z324" s="63"/>
      <c r="AA324" s="63">
        <f>AB324+AC324</f>
        <v>1000</v>
      </c>
      <c r="AB324" s="63"/>
      <c r="AC324" s="63">
        <v>1000</v>
      </c>
      <c r="AD324" s="63"/>
      <c r="AE324" s="63"/>
      <c r="AG324" s="102"/>
      <c r="AH324" s="116">
        <f t="shared" si="126"/>
        <v>0</v>
      </c>
      <c r="AI324" s="368">
        <f t="shared" si="123"/>
        <v>0</v>
      </c>
      <c r="AJ324" s="368">
        <f t="shared" si="124"/>
        <v>0</v>
      </c>
      <c r="AK324" s="64"/>
      <c r="AL324" s="64"/>
      <c r="AM324" s="64"/>
      <c r="AN324" s="64"/>
      <c r="AO324" s="64"/>
      <c r="AP324" s="64"/>
      <c r="AQ324" s="64"/>
      <c r="AR324" s="64"/>
      <c r="AS324" s="64"/>
      <c r="AT324" s="64"/>
      <c r="AU324" s="64"/>
      <c r="AV324" s="64"/>
      <c r="AW324" s="64"/>
      <c r="AX324" s="64"/>
      <c r="AY324" s="64"/>
      <c r="AZ324" s="64"/>
      <c r="BA324" s="64"/>
      <c r="BB324" s="64"/>
      <c r="BC324" s="64"/>
      <c r="BD324" s="64"/>
      <c r="BE324" s="64"/>
      <c r="BF324" s="64"/>
      <c r="BG324" s="64"/>
      <c r="BH324" s="64"/>
      <c r="BI324" s="64"/>
      <c r="BJ324" s="64"/>
      <c r="BK324" s="64"/>
      <c r="BL324" s="64"/>
      <c r="BM324" s="64"/>
      <c r="BN324" s="64"/>
      <c r="BO324" s="64"/>
      <c r="BP324" s="64"/>
      <c r="BQ324" s="64"/>
      <c r="BR324" s="64"/>
      <c r="BS324" s="64"/>
      <c r="BT324" s="64"/>
      <c r="BU324" s="64"/>
      <c r="BV324" s="64"/>
      <c r="BW324" s="64"/>
      <c r="BX324" s="64"/>
      <c r="BY324" s="64"/>
      <c r="BZ324" s="64"/>
      <c r="CA324" s="64"/>
      <c r="CB324" s="64"/>
      <c r="CC324" s="64"/>
      <c r="CD324" s="64"/>
      <c r="CE324" s="64"/>
      <c r="CF324" s="64"/>
      <c r="CG324" s="64"/>
      <c r="CH324" s="65"/>
    </row>
    <row r="325" spans="1:86" s="66" customFormat="1" ht="43.5" hidden="1" customHeight="1" x14ac:dyDescent="0.25">
      <c r="A325" s="69" t="s">
        <v>184</v>
      </c>
      <c r="B325" s="165" t="s">
        <v>508</v>
      </c>
      <c r="C325" s="52"/>
      <c r="D325" s="52"/>
      <c r="E325" s="52">
        <v>1</v>
      </c>
      <c r="F325" s="52"/>
      <c r="G325" s="165"/>
      <c r="H325" s="142"/>
      <c r="I325" s="60">
        <v>1500</v>
      </c>
      <c r="J325" s="60">
        <v>1500</v>
      </c>
      <c r="K325" s="71"/>
      <c r="L325" s="71"/>
      <c r="M325" s="71"/>
      <c r="N325" s="71"/>
      <c r="O325" s="71"/>
      <c r="P325" s="71"/>
      <c r="Q325" s="71"/>
      <c r="R325" s="71"/>
      <c r="S325" s="71"/>
      <c r="T325" s="71"/>
      <c r="U325" s="71"/>
      <c r="V325" s="63">
        <f>W325</f>
        <v>0</v>
      </c>
      <c r="W325" s="63">
        <f>Y325</f>
        <v>0</v>
      </c>
      <c r="X325" s="60">
        <v>1500</v>
      </c>
      <c r="Y325" s="101">
        <f>K325+Q325</f>
        <v>0</v>
      </c>
      <c r="Z325" s="63"/>
      <c r="AA325" s="63">
        <f>AB325+AC325</f>
        <v>1000</v>
      </c>
      <c r="AB325" s="63"/>
      <c r="AC325" s="63">
        <v>1000</v>
      </c>
      <c r="AD325" s="63"/>
      <c r="AE325" s="63"/>
      <c r="AG325" s="102"/>
      <c r="AH325" s="116">
        <f t="shared" si="126"/>
        <v>0</v>
      </c>
      <c r="AI325" s="368">
        <f t="shared" si="123"/>
        <v>0</v>
      </c>
      <c r="AJ325" s="368">
        <f t="shared" si="124"/>
        <v>0</v>
      </c>
      <c r="AK325" s="64"/>
      <c r="AL325" s="64"/>
      <c r="AM325" s="64"/>
      <c r="AN325" s="64"/>
      <c r="AO325" s="64"/>
      <c r="AP325" s="64"/>
      <c r="AQ325" s="64"/>
      <c r="AR325" s="64"/>
      <c r="AS325" s="64"/>
      <c r="AT325" s="64"/>
      <c r="AU325" s="64"/>
      <c r="AV325" s="64"/>
      <c r="AW325" s="64"/>
      <c r="AX325" s="64"/>
      <c r="AY325" s="64"/>
      <c r="AZ325" s="64"/>
      <c r="BA325" s="64"/>
      <c r="BB325" s="64"/>
      <c r="BC325" s="64"/>
      <c r="BD325" s="64"/>
      <c r="BE325" s="64"/>
      <c r="BF325" s="64"/>
      <c r="BG325" s="64"/>
      <c r="BH325" s="64"/>
      <c r="BI325" s="64"/>
      <c r="BJ325" s="64"/>
      <c r="BK325" s="64"/>
      <c r="BL325" s="64"/>
      <c r="BM325" s="64"/>
      <c r="BN325" s="64"/>
      <c r="BO325" s="64"/>
      <c r="BP325" s="64"/>
      <c r="BQ325" s="64"/>
      <c r="BR325" s="64"/>
      <c r="BS325" s="64"/>
      <c r="BT325" s="64"/>
      <c r="BU325" s="64"/>
      <c r="BV325" s="64"/>
      <c r="BW325" s="64"/>
      <c r="BX325" s="64"/>
      <c r="BY325" s="64"/>
      <c r="BZ325" s="64"/>
      <c r="CA325" s="64"/>
      <c r="CB325" s="64"/>
      <c r="CC325" s="64"/>
      <c r="CD325" s="64"/>
      <c r="CE325" s="64"/>
      <c r="CF325" s="64"/>
      <c r="CG325" s="64"/>
      <c r="CH325" s="65"/>
    </row>
    <row r="326" spans="1:86" s="66" customFormat="1" ht="33.75" hidden="1" customHeight="1" x14ac:dyDescent="0.25">
      <c r="A326" s="69" t="s">
        <v>235</v>
      </c>
      <c r="B326" s="58" t="s">
        <v>512</v>
      </c>
      <c r="C326" s="52"/>
      <c r="D326" s="52"/>
      <c r="E326" s="52">
        <v>1</v>
      </c>
      <c r="F326" s="52"/>
      <c r="G326" s="58"/>
      <c r="H326" s="142"/>
      <c r="I326" s="60">
        <v>2500</v>
      </c>
      <c r="J326" s="60">
        <v>2500</v>
      </c>
      <c r="K326" s="71"/>
      <c r="L326" s="71"/>
      <c r="M326" s="71"/>
      <c r="N326" s="71"/>
      <c r="O326" s="71"/>
      <c r="P326" s="71"/>
      <c r="Q326" s="71"/>
      <c r="R326" s="71"/>
      <c r="S326" s="71"/>
      <c r="T326" s="71"/>
      <c r="U326" s="71"/>
      <c r="V326" s="63">
        <f t="shared" si="138"/>
        <v>0</v>
      </c>
      <c r="W326" s="63">
        <f t="shared" si="139"/>
        <v>0</v>
      </c>
      <c r="X326" s="60">
        <v>2500</v>
      </c>
      <c r="Y326" s="101">
        <f t="shared" si="140"/>
        <v>0</v>
      </c>
      <c r="Z326" s="63"/>
      <c r="AA326" s="63">
        <f t="shared" si="141"/>
        <v>1000</v>
      </c>
      <c r="AB326" s="63"/>
      <c r="AC326" s="63">
        <v>1000</v>
      </c>
      <c r="AD326" s="63"/>
      <c r="AE326" s="63"/>
      <c r="AG326" s="102"/>
      <c r="AH326" s="116">
        <f t="shared" si="126"/>
        <v>0</v>
      </c>
      <c r="AI326" s="368">
        <f t="shared" si="123"/>
        <v>0</v>
      </c>
      <c r="AJ326" s="368">
        <f t="shared" si="124"/>
        <v>0</v>
      </c>
      <c r="AK326" s="64"/>
      <c r="AL326" s="64"/>
      <c r="AM326" s="64"/>
      <c r="AN326" s="64"/>
      <c r="AO326" s="64"/>
      <c r="AP326" s="64"/>
      <c r="AQ326" s="64"/>
      <c r="AR326" s="64"/>
      <c r="AS326" s="64"/>
      <c r="AT326" s="64"/>
      <c r="AU326" s="64"/>
      <c r="AV326" s="64"/>
      <c r="AW326" s="64"/>
      <c r="AX326" s="64"/>
      <c r="AY326" s="64"/>
      <c r="AZ326" s="64"/>
      <c r="BA326" s="64"/>
      <c r="BB326" s="64"/>
      <c r="BC326" s="64"/>
      <c r="BD326" s="64"/>
      <c r="BE326" s="64"/>
      <c r="BF326" s="64"/>
      <c r="BG326" s="64"/>
      <c r="BH326" s="64"/>
      <c r="BI326" s="64"/>
      <c r="BJ326" s="64"/>
      <c r="BK326" s="64"/>
      <c r="BL326" s="64"/>
      <c r="BM326" s="64"/>
      <c r="BN326" s="64"/>
      <c r="BO326" s="64"/>
      <c r="BP326" s="64"/>
      <c r="BQ326" s="64"/>
      <c r="BR326" s="64"/>
      <c r="BS326" s="64"/>
      <c r="BT326" s="64"/>
      <c r="BU326" s="64"/>
      <c r="BV326" s="64"/>
      <c r="BW326" s="64"/>
      <c r="BX326" s="64"/>
      <c r="BY326" s="64"/>
      <c r="BZ326" s="64"/>
      <c r="CA326" s="64"/>
      <c r="CB326" s="64"/>
      <c r="CC326" s="64"/>
      <c r="CD326" s="64"/>
      <c r="CE326" s="64"/>
      <c r="CF326" s="64"/>
      <c r="CG326" s="64"/>
      <c r="CH326" s="65"/>
    </row>
    <row r="327" spans="1:86" s="66" customFormat="1" ht="36" hidden="1" customHeight="1" x14ac:dyDescent="0.25">
      <c r="A327" s="69" t="s">
        <v>238</v>
      </c>
      <c r="B327" s="72" t="s">
        <v>513</v>
      </c>
      <c r="C327" s="52"/>
      <c r="D327" s="52"/>
      <c r="E327" s="52">
        <v>1</v>
      </c>
      <c r="F327" s="52"/>
      <c r="G327" s="72"/>
      <c r="H327" s="142"/>
      <c r="I327" s="60">
        <v>2100</v>
      </c>
      <c r="J327" s="60">
        <v>2100</v>
      </c>
      <c r="K327" s="71"/>
      <c r="L327" s="71"/>
      <c r="M327" s="71"/>
      <c r="N327" s="71"/>
      <c r="O327" s="71"/>
      <c r="P327" s="71"/>
      <c r="Q327" s="71"/>
      <c r="R327" s="71"/>
      <c r="S327" s="71"/>
      <c r="T327" s="71"/>
      <c r="U327" s="71"/>
      <c r="V327" s="63">
        <f t="shared" si="138"/>
        <v>0</v>
      </c>
      <c r="W327" s="63">
        <f t="shared" si="139"/>
        <v>0</v>
      </c>
      <c r="X327" s="60">
        <v>2100</v>
      </c>
      <c r="Y327" s="101">
        <f t="shared" si="140"/>
        <v>0</v>
      </c>
      <c r="Z327" s="63"/>
      <c r="AA327" s="63">
        <f t="shared" si="141"/>
        <v>1000</v>
      </c>
      <c r="AB327" s="63"/>
      <c r="AC327" s="63">
        <v>1000</v>
      </c>
      <c r="AD327" s="63"/>
      <c r="AE327" s="63"/>
      <c r="AG327" s="102"/>
      <c r="AH327" s="116">
        <f t="shared" si="126"/>
        <v>0</v>
      </c>
      <c r="AI327" s="368">
        <f t="shared" si="123"/>
        <v>0</v>
      </c>
      <c r="AJ327" s="368">
        <f t="shared" si="124"/>
        <v>0</v>
      </c>
      <c r="AK327" s="64"/>
      <c r="AL327" s="64"/>
      <c r="AM327" s="64"/>
      <c r="AN327" s="64"/>
      <c r="AO327" s="64"/>
      <c r="AP327" s="64"/>
      <c r="AQ327" s="64"/>
      <c r="AR327" s="64"/>
      <c r="AS327" s="64"/>
      <c r="AT327" s="64"/>
      <c r="AU327" s="64"/>
      <c r="AV327" s="64"/>
      <c r="AW327" s="64"/>
      <c r="AX327" s="64"/>
      <c r="AY327" s="64"/>
      <c r="AZ327" s="64"/>
      <c r="BA327" s="64"/>
      <c r="BB327" s="64"/>
      <c r="BC327" s="64"/>
      <c r="BD327" s="64"/>
      <c r="BE327" s="64"/>
      <c r="BF327" s="64"/>
      <c r="BG327" s="64"/>
      <c r="BH327" s="64"/>
      <c r="BI327" s="64"/>
      <c r="BJ327" s="64"/>
      <c r="BK327" s="64"/>
      <c r="BL327" s="64"/>
      <c r="BM327" s="64"/>
      <c r="BN327" s="64"/>
      <c r="BO327" s="64"/>
      <c r="BP327" s="64"/>
      <c r="BQ327" s="64"/>
      <c r="BR327" s="64"/>
      <c r="BS327" s="64"/>
      <c r="BT327" s="64"/>
      <c r="BU327" s="64"/>
      <c r="BV327" s="64"/>
      <c r="BW327" s="64"/>
      <c r="BX327" s="64"/>
      <c r="BY327" s="64"/>
      <c r="BZ327" s="64"/>
      <c r="CA327" s="64"/>
      <c r="CB327" s="64"/>
      <c r="CC327" s="64"/>
      <c r="CD327" s="64"/>
      <c r="CE327" s="64"/>
      <c r="CF327" s="64"/>
      <c r="CG327" s="64"/>
      <c r="CH327" s="65"/>
    </row>
    <row r="328" spans="1:86" s="66" customFormat="1" ht="33.75" hidden="1" customHeight="1" x14ac:dyDescent="0.25">
      <c r="A328" s="69" t="s">
        <v>241</v>
      </c>
      <c r="B328" s="72" t="s">
        <v>514</v>
      </c>
      <c r="C328" s="52"/>
      <c r="D328" s="52"/>
      <c r="E328" s="52">
        <v>1</v>
      </c>
      <c r="F328" s="52"/>
      <c r="G328" s="72"/>
      <c r="H328" s="142"/>
      <c r="I328" s="60">
        <v>1000</v>
      </c>
      <c r="J328" s="60">
        <v>753</v>
      </c>
      <c r="K328" s="71"/>
      <c r="L328" s="71"/>
      <c r="M328" s="71"/>
      <c r="N328" s="71"/>
      <c r="O328" s="71"/>
      <c r="P328" s="71"/>
      <c r="Q328" s="71"/>
      <c r="R328" s="71"/>
      <c r="S328" s="71"/>
      <c r="T328" s="71"/>
      <c r="U328" s="71"/>
      <c r="V328" s="63">
        <f t="shared" si="138"/>
        <v>0</v>
      </c>
      <c r="W328" s="63">
        <f t="shared" si="139"/>
        <v>0</v>
      </c>
      <c r="X328" s="60">
        <v>753</v>
      </c>
      <c r="Y328" s="101">
        <f t="shared" si="140"/>
        <v>0</v>
      </c>
      <c r="Z328" s="63"/>
      <c r="AA328" s="63">
        <f t="shared" si="141"/>
        <v>753</v>
      </c>
      <c r="AB328" s="63"/>
      <c r="AC328" s="63">
        <v>753</v>
      </c>
      <c r="AD328" s="63"/>
      <c r="AE328" s="63"/>
      <c r="AG328" s="102"/>
      <c r="AH328" s="116">
        <f t="shared" si="126"/>
        <v>0</v>
      </c>
      <c r="AI328" s="368">
        <f t="shared" si="123"/>
        <v>0</v>
      </c>
      <c r="AJ328" s="368">
        <f t="shared" si="124"/>
        <v>0</v>
      </c>
      <c r="AK328" s="64"/>
      <c r="AL328" s="64"/>
      <c r="AM328" s="64"/>
      <c r="AN328" s="64"/>
      <c r="AO328" s="64"/>
      <c r="AP328" s="64"/>
      <c r="AQ328" s="64"/>
      <c r="AR328" s="64"/>
      <c r="AS328" s="64"/>
      <c r="AT328" s="64"/>
      <c r="AU328" s="64"/>
      <c r="AV328" s="64"/>
      <c r="AW328" s="64"/>
      <c r="AX328" s="64"/>
      <c r="AY328" s="64"/>
      <c r="AZ328" s="64"/>
      <c r="BA328" s="64"/>
      <c r="BB328" s="64"/>
      <c r="BC328" s="64"/>
      <c r="BD328" s="64"/>
      <c r="BE328" s="64"/>
      <c r="BF328" s="64"/>
      <c r="BG328" s="64"/>
      <c r="BH328" s="64"/>
      <c r="BI328" s="64"/>
      <c r="BJ328" s="64"/>
      <c r="BK328" s="64"/>
      <c r="BL328" s="64"/>
      <c r="BM328" s="64"/>
      <c r="BN328" s="64"/>
      <c r="BO328" s="64"/>
      <c r="BP328" s="64"/>
      <c r="BQ328" s="64"/>
      <c r="BR328" s="64"/>
      <c r="BS328" s="64"/>
      <c r="BT328" s="64"/>
      <c r="BU328" s="64"/>
      <c r="BV328" s="64"/>
      <c r="BW328" s="64"/>
      <c r="BX328" s="64"/>
      <c r="BY328" s="64"/>
      <c r="BZ328" s="64"/>
      <c r="CA328" s="64"/>
      <c r="CB328" s="64"/>
      <c r="CC328" s="64"/>
      <c r="CD328" s="64"/>
      <c r="CE328" s="64"/>
      <c r="CF328" s="64"/>
      <c r="CG328" s="64"/>
      <c r="CH328" s="65"/>
    </row>
    <row r="329" spans="1:86" s="66" customFormat="1" ht="34.5" hidden="1" customHeight="1" x14ac:dyDescent="0.25">
      <c r="A329" s="69" t="s">
        <v>266</v>
      </c>
      <c r="B329" s="72" t="s">
        <v>515</v>
      </c>
      <c r="C329" s="52"/>
      <c r="D329" s="52"/>
      <c r="E329" s="52">
        <v>1</v>
      </c>
      <c r="F329" s="52"/>
      <c r="G329" s="72"/>
      <c r="H329" s="142"/>
      <c r="I329" s="60">
        <v>380</v>
      </c>
      <c r="J329" s="60">
        <v>380</v>
      </c>
      <c r="K329" s="71"/>
      <c r="L329" s="71"/>
      <c r="M329" s="71"/>
      <c r="N329" s="71"/>
      <c r="O329" s="71"/>
      <c r="P329" s="71"/>
      <c r="Q329" s="71"/>
      <c r="R329" s="71"/>
      <c r="S329" s="71"/>
      <c r="T329" s="71"/>
      <c r="U329" s="71"/>
      <c r="V329" s="63">
        <f t="shared" si="138"/>
        <v>0</v>
      </c>
      <c r="W329" s="63">
        <f t="shared" si="139"/>
        <v>0</v>
      </c>
      <c r="X329" s="60">
        <v>380</v>
      </c>
      <c r="Y329" s="101">
        <f t="shared" si="140"/>
        <v>0</v>
      </c>
      <c r="Z329" s="63"/>
      <c r="AA329" s="63">
        <f t="shared" si="141"/>
        <v>380</v>
      </c>
      <c r="AB329" s="63"/>
      <c r="AC329" s="63">
        <v>380</v>
      </c>
      <c r="AD329" s="63"/>
      <c r="AE329" s="63"/>
      <c r="AG329" s="102"/>
      <c r="AH329" s="116">
        <f t="shared" si="126"/>
        <v>0</v>
      </c>
      <c r="AI329" s="368">
        <f t="shared" si="123"/>
        <v>0</v>
      </c>
      <c r="AJ329" s="368">
        <f t="shared" si="124"/>
        <v>0</v>
      </c>
      <c r="AK329" s="64"/>
      <c r="AL329" s="64"/>
      <c r="AM329" s="64"/>
      <c r="AN329" s="64"/>
      <c r="AO329" s="64"/>
      <c r="AP329" s="64"/>
      <c r="AQ329" s="64"/>
      <c r="AR329" s="64"/>
      <c r="AS329" s="64"/>
      <c r="AT329" s="64"/>
      <c r="AU329" s="64"/>
      <c r="AV329" s="64"/>
      <c r="AW329" s="64"/>
      <c r="AX329" s="64"/>
      <c r="AY329" s="64"/>
      <c r="AZ329" s="64"/>
      <c r="BA329" s="64"/>
      <c r="BB329" s="64"/>
      <c r="BC329" s="64"/>
      <c r="BD329" s="64"/>
      <c r="BE329" s="64"/>
      <c r="BF329" s="64"/>
      <c r="BG329" s="64"/>
      <c r="BH329" s="64"/>
      <c r="BI329" s="64"/>
      <c r="BJ329" s="64"/>
      <c r="BK329" s="64"/>
      <c r="BL329" s="64"/>
      <c r="BM329" s="64"/>
      <c r="BN329" s="64"/>
      <c r="BO329" s="64"/>
      <c r="BP329" s="64"/>
      <c r="BQ329" s="64"/>
      <c r="BR329" s="64"/>
      <c r="BS329" s="64"/>
      <c r="BT329" s="64"/>
      <c r="BU329" s="64"/>
      <c r="BV329" s="64"/>
      <c r="BW329" s="64"/>
      <c r="BX329" s="64"/>
      <c r="BY329" s="64"/>
      <c r="BZ329" s="64"/>
      <c r="CA329" s="64"/>
      <c r="CB329" s="64"/>
      <c r="CC329" s="64"/>
      <c r="CD329" s="64"/>
      <c r="CE329" s="64"/>
      <c r="CF329" s="64"/>
      <c r="CG329" s="64"/>
      <c r="CH329" s="65"/>
    </row>
    <row r="330" spans="1:86" s="66" customFormat="1" ht="34.5" hidden="1" customHeight="1" x14ac:dyDescent="0.25">
      <c r="A330" s="69" t="s">
        <v>268</v>
      </c>
      <c r="B330" s="72" t="s">
        <v>516</v>
      </c>
      <c r="C330" s="52"/>
      <c r="D330" s="52"/>
      <c r="E330" s="52">
        <v>1</v>
      </c>
      <c r="F330" s="52"/>
      <c r="G330" s="72"/>
      <c r="H330" s="142"/>
      <c r="I330" s="60">
        <v>1500</v>
      </c>
      <c r="J330" s="60">
        <v>1500</v>
      </c>
      <c r="K330" s="71"/>
      <c r="L330" s="71"/>
      <c r="M330" s="71"/>
      <c r="N330" s="71"/>
      <c r="O330" s="71"/>
      <c r="P330" s="71"/>
      <c r="Q330" s="71"/>
      <c r="R330" s="71"/>
      <c r="S330" s="71"/>
      <c r="T330" s="71"/>
      <c r="U330" s="71"/>
      <c r="V330" s="63">
        <f t="shared" si="138"/>
        <v>0</v>
      </c>
      <c r="W330" s="63">
        <f t="shared" si="139"/>
        <v>0</v>
      </c>
      <c r="X330" s="60">
        <v>1500</v>
      </c>
      <c r="Y330" s="101">
        <f t="shared" si="140"/>
        <v>0</v>
      </c>
      <c r="Z330" s="63"/>
      <c r="AA330" s="63">
        <f t="shared" si="141"/>
        <v>1000</v>
      </c>
      <c r="AB330" s="63"/>
      <c r="AC330" s="63">
        <v>1000</v>
      </c>
      <c r="AD330" s="63"/>
      <c r="AE330" s="63"/>
      <c r="AG330" s="102"/>
      <c r="AH330" s="116">
        <f t="shared" si="126"/>
        <v>0</v>
      </c>
      <c r="AI330" s="368">
        <f t="shared" si="123"/>
        <v>0</v>
      </c>
      <c r="AJ330" s="368">
        <f t="shared" si="124"/>
        <v>0</v>
      </c>
      <c r="AK330" s="64"/>
      <c r="AL330" s="64"/>
      <c r="AM330" s="64"/>
      <c r="AN330" s="64"/>
      <c r="AO330" s="64"/>
      <c r="AP330" s="64"/>
      <c r="AQ330" s="64"/>
      <c r="AR330" s="64"/>
      <c r="AS330" s="64"/>
      <c r="AT330" s="64"/>
      <c r="AU330" s="64"/>
      <c r="AV330" s="64"/>
      <c r="AW330" s="64"/>
      <c r="AX330" s="64"/>
      <c r="AY330" s="64"/>
      <c r="AZ330" s="64"/>
      <c r="BA330" s="64"/>
      <c r="BB330" s="64"/>
      <c r="BC330" s="64"/>
      <c r="BD330" s="64"/>
      <c r="BE330" s="64"/>
      <c r="BF330" s="64"/>
      <c r="BG330" s="64"/>
      <c r="BH330" s="64"/>
      <c r="BI330" s="64"/>
      <c r="BJ330" s="64"/>
      <c r="BK330" s="64"/>
      <c r="BL330" s="64"/>
      <c r="BM330" s="64"/>
      <c r="BN330" s="64"/>
      <c r="BO330" s="64"/>
      <c r="BP330" s="64"/>
      <c r="BQ330" s="64"/>
      <c r="BR330" s="64"/>
      <c r="BS330" s="64"/>
      <c r="BT330" s="64"/>
      <c r="BU330" s="64"/>
      <c r="BV330" s="64"/>
      <c r="BW330" s="64"/>
      <c r="BX330" s="64"/>
      <c r="BY330" s="64"/>
      <c r="BZ330" s="64"/>
      <c r="CA330" s="64"/>
      <c r="CB330" s="64"/>
      <c r="CC330" s="64"/>
      <c r="CD330" s="64"/>
      <c r="CE330" s="64"/>
      <c r="CF330" s="64"/>
      <c r="CG330" s="64"/>
      <c r="CH330" s="65"/>
    </row>
    <row r="331" spans="1:86" s="66" customFormat="1" ht="42.75" hidden="1" customHeight="1" x14ac:dyDescent="0.25">
      <c r="A331" s="69" t="s">
        <v>270</v>
      </c>
      <c r="B331" s="72" t="s">
        <v>517</v>
      </c>
      <c r="C331" s="52"/>
      <c r="D331" s="52"/>
      <c r="E331" s="52">
        <v>1</v>
      </c>
      <c r="F331" s="52"/>
      <c r="G331" s="72"/>
      <c r="H331" s="142"/>
      <c r="I331" s="60">
        <v>1500</v>
      </c>
      <c r="J331" s="60">
        <v>1500</v>
      </c>
      <c r="K331" s="71"/>
      <c r="L331" s="71"/>
      <c r="M331" s="71"/>
      <c r="N331" s="71"/>
      <c r="O331" s="71"/>
      <c r="P331" s="71"/>
      <c r="Q331" s="71"/>
      <c r="R331" s="71"/>
      <c r="S331" s="71"/>
      <c r="T331" s="71"/>
      <c r="U331" s="71"/>
      <c r="V331" s="63">
        <f t="shared" si="138"/>
        <v>0</v>
      </c>
      <c r="W331" s="63">
        <f t="shared" si="139"/>
        <v>0</v>
      </c>
      <c r="X331" s="60">
        <v>1500</v>
      </c>
      <c r="Y331" s="101">
        <f t="shared" si="140"/>
        <v>0</v>
      </c>
      <c r="Z331" s="63"/>
      <c r="AA331" s="63">
        <f t="shared" si="141"/>
        <v>1000</v>
      </c>
      <c r="AB331" s="63"/>
      <c r="AC331" s="63">
        <v>1000</v>
      </c>
      <c r="AD331" s="63"/>
      <c r="AE331" s="63"/>
      <c r="AG331" s="102"/>
      <c r="AH331" s="116">
        <f t="shared" si="126"/>
        <v>0</v>
      </c>
      <c r="AI331" s="368">
        <f t="shared" si="123"/>
        <v>0</v>
      </c>
      <c r="AJ331" s="368">
        <f t="shared" si="124"/>
        <v>0</v>
      </c>
      <c r="AK331" s="64"/>
      <c r="AL331" s="64"/>
      <c r="AM331" s="64"/>
      <c r="AN331" s="64"/>
      <c r="AO331" s="64"/>
      <c r="AP331" s="64"/>
      <c r="AQ331" s="64"/>
      <c r="AR331" s="64"/>
      <c r="AS331" s="64"/>
      <c r="AT331" s="64"/>
      <c r="AU331" s="64"/>
      <c r="AV331" s="64"/>
      <c r="AW331" s="64"/>
      <c r="AX331" s="64"/>
      <c r="AY331" s="64"/>
      <c r="AZ331" s="64"/>
      <c r="BA331" s="64"/>
      <c r="BB331" s="64"/>
      <c r="BC331" s="64"/>
      <c r="BD331" s="64"/>
      <c r="BE331" s="64"/>
      <c r="BF331" s="64"/>
      <c r="BG331" s="64"/>
      <c r="BH331" s="64"/>
      <c r="BI331" s="64"/>
      <c r="BJ331" s="64"/>
      <c r="BK331" s="64"/>
      <c r="BL331" s="64"/>
      <c r="BM331" s="64"/>
      <c r="BN331" s="64"/>
      <c r="BO331" s="64"/>
      <c r="BP331" s="64"/>
      <c r="BQ331" s="64"/>
      <c r="BR331" s="64"/>
      <c r="BS331" s="64"/>
      <c r="BT331" s="64"/>
      <c r="BU331" s="64"/>
      <c r="BV331" s="64"/>
      <c r="BW331" s="64"/>
      <c r="BX331" s="64"/>
      <c r="BY331" s="64"/>
      <c r="BZ331" s="64"/>
      <c r="CA331" s="64"/>
      <c r="CB331" s="64"/>
      <c r="CC331" s="64"/>
      <c r="CD331" s="64"/>
      <c r="CE331" s="64"/>
      <c r="CF331" s="64"/>
      <c r="CG331" s="64"/>
      <c r="CH331" s="65"/>
    </row>
    <row r="332" spans="1:86" s="66" customFormat="1" ht="21" customHeight="1" x14ac:dyDescent="0.25">
      <c r="A332" s="108" t="s">
        <v>210</v>
      </c>
      <c r="B332" s="109" t="s">
        <v>211</v>
      </c>
      <c r="C332" s="52"/>
      <c r="D332" s="52"/>
      <c r="E332" s="52"/>
      <c r="F332" s="52"/>
      <c r="G332" s="109"/>
      <c r="H332" s="105"/>
      <c r="I332" s="101">
        <v>4490</v>
      </c>
      <c r="J332" s="101">
        <v>4490</v>
      </c>
      <c r="K332" s="145"/>
      <c r="L332" s="145"/>
      <c r="M332" s="145"/>
      <c r="N332" s="145"/>
      <c r="O332" s="145"/>
      <c r="P332" s="145"/>
      <c r="Q332" s="145"/>
      <c r="R332" s="145"/>
      <c r="S332" s="145"/>
      <c r="T332" s="145"/>
      <c r="U332" s="145"/>
      <c r="V332" s="63">
        <f t="shared" si="138"/>
        <v>0</v>
      </c>
      <c r="W332" s="63">
        <f t="shared" si="139"/>
        <v>0</v>
      </c>
      <c r="X332" s="101">
        <v>4490</v>
      </c>
      <c r="Y332" s="63">
        <f t="shared" si="140"/>
        <v>0</v>
      </c>
      <c r="Z332" s="63"/>
      <c r="AA332" s="63"/>
      <c r="AB332" s="63"/>
      <c r="AC332" s="63"/>
      <c r="AD332" s="63"/>
      <c r="AE332" s="63"/>
      <c r="AG332" s="102"/>
      <c r="AH332" s="116">
        <f t="shared" si="126"/>
        <v>0</v>
      </c>
      <c r="AI332" s="368">
        <f t="shared" si="123"/>
        <v>0</v>
      </c>
      <c r="AJ332" s="368">
        <f t="shared" si="124"/>
        <v>0</v>
      </c>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c r="BK332" s="64"/>
      <c r="BL332" s="64"/>
      <c r="BM332" s="64"/>
      <c r="BN332" s="64"/>
      <c r="BO332" s="64"/>
      <c r="BP332" s="64"/>
      <c r="BQ332" s="64"/>
      <c r="BR332" s="64"/>
      <c r="BS332" s="64"/>
      <c r="BT332" s="64"/>
      <c r="BU332" s="64"/>
      <c r="BV332" s="64"/>
      <c r="BW332" s="64"/>
      <c r="BX332" s="64"/>
      <c r="BY332" s="64"/>
      <c r="BZ332" s="64"/>
      <c r="CA332" s="64"/>
      <c r="CB332" s="64"/>
      <c r="CC332" s="64"/>
      <c r="CD332" s="64"/>
      <c r="CE332" s="64"/>
      <c r="CF332" s="64"/>
      <c r="CG332" s="64"/>
      <c r="CH332" s="65"/>
    </row>
    <row r="333" spans="1:86" s="66" customFormat="1" ht="63" x14ac:dyDescent="0.25">
      <c r="A333" s="55" t="s">
        <v>68</v>
      </c>
      <c r="B333" s="56" t="s">
        <v>212</v>
      </c>
      <c r="C333" s="52"/>
      <c r="D333" s="52"/>
      <c r="E333" s="52"/>
      <c r="F333" s="52"/>
      <c r="G333" s="56"/>
      <c r="H333" s="142"/>
      <c r="I333" s="101">
        <f t="shared" ref="I333:AD333" si="143">I334+I381</f>
        <v>146428</v>
      </c>
      <c r="J333" s="101">
        <f t="shared" si="143"/>
        <v>146428</v>
      </c>
      <c r="K333" s="101">
        <f t="shared" si="143"/>
        <v>0</v>
      </c>
      <c r="L333" s="101">
        <f t="shared" si="143"/>
        <v>0</v>
      </c>
      <c r="M333" s="101">
        <f t="shared" si="143"/>
        <v>0</v>
      </c>
      <c r="N333" s="101">
        <f t="shared" si="143"/>
        <v>0</v>
      </c>
      <c r="O333" s="101">
        <f t="shared" si="143"/>
        <v>0</v>
      </c>
      <c r="P333" s="101">
        <f t="shared" si="143"/>
        <v>33567</v>
      </c>
      <c r="Q333" s="101">
        <f t="shared" si="143"/>
        <v>33567</v>
      </c>
      <c r="R333" s="101">
        <f t="shared" si="143"/>
        <v>8750.4009999999998</v>
      </c>
      <c r="S333" s="101">
        <f t="shared" si="143"/>
        <v>8750.4009999999998</v>
      </c>
      <c r="T333" s="101">
        <f t="shared" si="143"/>
        <v>33567</v>
      </c>
      <c r="U333" s="101">
        <f t="shared" si="143"/>
        <v>33567</v>
      </c>
      <c r="V333" s="101">
        <f t="shared" si="143"/>
        <v>33567</v>
      </c>
      <c r="W333" s="101">
        <f t="shared" si="143"/>
        <v>33567</v>
      </c>
      <c r="X333" s="101">
        <f t="shared" si="143"/>
        <v>146428</v>
      </c>
      <c r="Y333" s="101">
        <f t="shared" si="143"/>
        <v>33567</v>
      </c>
      <c r="Z333" s="101">
        <f t="shared" si="143"/>
        <v>54170</v>
      </c>
      <c r="AA333" s="101">
        <f t="shared" si="143"/>
        <v>55820</v>
      </c>
      <c r="AB333" s="101">
        <f t="shared" si="143"/>
        <v>36320</v>
      </c>
      <c r="AC333" s="101">
        <f t="shared" si="143"/>
        <v>19500</v>
      </c>
      <c r="AD333" s="101">
        <f t="shared" si="143"/>
        <v>0</v>
      </c>
      <c r="AE333" s="54"/>
      <c r="AG333" s="102"/>
      <c r="AH333" s="116">
        <f t="shared" si="126"/>
        <v>0</v>
      </c>
      <c r="AI333" s="368">
        <f t="shared" si="123"/>
        <v>0</v>
      </c>
      <c r="AJ333" s="368">
        <f t="shared" si="124"/>
        <v>0</v>
      </c>
      <c r="AK333" s="64"/>
      <c r="AL333" s="64"/>
      <c r="AM333" s="64"/>
      <c r="AN333" s="64"/>
      <c r="AO333" s="64"/>
      <c r="AP333" s="64"/>
      <c r="AQ333" s="64"/>
      <c r="AR333" s="64"/>
      <c r="AS333" s="64"/>
      <c r="AT333" s="64"/>
      <c r="AU333" s="64"/>
      <c r="AV333" s="64"/>
      <c r="AW333" s="64"/>
      <c r="AX333" s="64"/>
      <c r="AY333" s="64"/>
      <c r="AZ333" s="64"/>
      <c r="BA333" s="64"/>
      <c r="BB333" s="64"/>
      <c r="BC333" s="64"/>
      <c r="BD333" s="64"/>
      <c r="BE333" s="64"/>
      <c r="BF333" s="64"/>
      <c r="BG333" s="64"/>
      <c r="BH333" s="64"/>
      <c r="BI333" s="64"/>
      <c r="BJ333" s="64"/>
      <c r="BK333" s="64"/>
      <c r="BL333" s="64"/>
      <c r="BM333" s="64"/>
      <c r="BN333" s="64"/>
      <c r="BO333" s="64"/>
      <c r="BP333" s="64"/>
      <c r="BQ333" s="64"/>
      <c r="BR333" s="64"/>
      <c r="BS333" s="64"/>
      <c r="BT333" s="64"/>
      <c r="BU333" s="64"/>
      <c r="BV333" s="64"/>
      <c r="BW333" s="64"/>
      <c r="BX333" s="64"/>
      <c r="BY333" s="64"/>
      <c r="BZ333" s="64"/>
      <c r="CA333" s="64"/>
      <c r="CB333" s="64"/>
      <c r="CC333" s="64"/>
      <c r="CD333" s="64"/>
      <c r="CE333" s="64"/>
      <c r="CF333" s="64"/>
      <c r="CG333" s="64"/>
      <c r="CH333" s="65"/>
    </row>
    <row r="334" spans="1:86" s="66" customFormat="1" ht="34.5" customHeight="1" x14ac:dyDescent="0.25">
      <c r="A334" s="55" t="s">
        <v>213</v>
      </c>
      <c r="B334" s="56" t="s">
        <v>214</v>
      </c>
      <c r="C334" s="52"/>
      <c r="D334" s="52"/>
      <c r="E334" s="52"/>
      <c r="F334" s="52"/>
      <c r="G334" s="56"/>
      <c r="H334" s="142"/>
      <c r="I334" s="125">
        <f>SUM(I335:I365)</f>
        <v>133328</v>
      </c>
      <c r="J334" s="125">
        <f t="shared" ref="J334:AB334" si="144">SUM(J335:J365)</f>
        <v>133328</v>
      </c>
      <c r="K334" s="125">
        <f t="shared" si="144"/>
        <v>0</v>
      </c>
      <c r="L334" s="125">
        <f t="shared" si="144"/>
        <v>0</v>
      </c>
      <c r="M334" s="125">
        <f t="shared" si="144"/>
        <v>0</v>
      </c>
      <c r="N334" s="125">
        <f t="shared" si="144"/>
        <v>0</v>
      </c>
      <c r="O334" s="125">
        <f t="shared" si="144"/>
        <v>0</v>
      </c>
      <c r="P334" s="125">
        <f t="shared" si="144"/>
        <v>33567</v>
      </c>
      <c r="Q334" s="125">
        <f t="shared" si="144"/>
        <v>33567</v>
      </c>
      <c r="R334" s="125">
        <f t="shared" si="144"/>
        <v>8750.4009999999998</v>
      </c>
      <c r="S334" s="125">
        <f t="shared" si="144"/>
        <v>8750.4009999999998</v>
      </c>
      <c r="T334" s="125">
        <f t="shared" si="144"/>
        <v>33567</v>
      </c>
      <c r="U334" s="125">
        <f t="shared" si="144"/>
        <v>33567</v>
      </c>
      <c r="V334" s="125">
        <f t="shared" si="144"/>
        <v>33567</v>
      </c>
      <c r="W334" s="125">
        <f t="shared" si="144"/>
        <v>33567</v>
      </c>
      <c r="X334" s="125">
        <f t="shared" si="144"/>
        <v>133328</v>
      </c>
      <c r="Y334" s="125">
        <f t="shared" si="144"/>
        <v>33567</v>
      </c>
      <c r="Z334" s="125">
        <f t="shared" si="144"/>
        <v>54170</v>
      </c>
      <c r="AA334" s="125">
        <f t="shared" si="144"/>
        <v>51320</v>
      </c>
      <c r="AB334" s="125">
        <f t="shared" si="144"/>
        <v>36320</v>
      </c>
      <c r="AC334" s="125">
        <f>SUM(AC335:AC365)</f>
        <v>15000</v>
      </c>
      <c r="AD334" s="54"/>
      <c r="AE334" s="54"/>
      <c r="AG334" s="102"/>
      <c r="AH334" s="116">
        <f t="shared" si="126"/>
        <v>0</v>
      </c>
      <c r="AI334" s="368">
        <f t="shared" ref="AI334:AI397" si="145">P334-Q334</f>
        <v>0</v>
      </c>
      <c r="AJ334" s="368">
        <f t="shared" ref="AJ334:AJ397" si="146">V334-W334</f>
        <v>0</v>
      </c>
      <c r="AK334" s="64"/>
      <c r="AL334" s="64"/>
      <c r="AM334" s="64"/>
      <c r="AN334" s="64"/>
      <c r="AO334" s="64"/>
      <c r="AP334" s="64"/>
      <c r="AQ334" s="64"/>
      <c r="AR334" s="64"/>
      <c r="AS334" s="64"/>
      <c r="AT334" s="64"/>
      <c r="AU334" s="64"/>
      <c r="AV334" s="64"/>
      <c r="AW334" s="64"/>
      <c r="AX334" s="64"/>
      <c r="AY334" s="64"/>
      <c r="AZ334" s="64"/>
      <c r="BA334" s="64"/>
      <c r="BB334" s="64"/>
      <c r="BC334" s="64"/>
      <c r="BD334" s="64"/>
      <c r="BE334" s="64"/>
      <c r="BF334" s="64"/>
      <c r="BG334" s="64"/>
      <c r="BH334" s="64"/>
      <c r="BI334" s="64"/>
      <c r="BJ334" s="64"/>
      <c r="BK334" s="64"/>
      <c r="BL334" s="64"/>
      <c r="BM334" s="64"/>
      <c r="BN334" s="64"/>
      <c r="BO334" s="64"/>
      <c r="BP334" s="64"/>
      <c r="BQ334" s="64"/>
      <c r="BR334" s="64"/>
      <c r="BS334" s="64"/>
      <c r="BT334" s="64"/>
      <c r="BU334" s="64"/>
      <c r="BV334" s="64"/>
      <c r="BW334" s="64"/>
      <c r="BX334" s="64"/>
      <c r="BY334" s="64"/>
      <c r="BZ334" s="64"/>
      <c r="CA334" s="64"/>
      <c r="CB334" s="64"/>
      <c r="CC334" s="64"/>
      <c r="CD334" s="64"/>
      <c r="CE334" s="64"/>
      <c r="CF334" s="64"/>
      <c r="CG334" s="64"/>
      <c r="CH334" s="65"/>
    </row>
    <row r="335" spans="1:86" s="66" customFormat="1" ht="27.95" customHeight="1" x14ac:dyDescent="0.25">
      <c r="A335" s="55" t="s">
        <v>182</v>
      </c>
      <c r="B335" s="56" t="s">
        <v>183</v>
      </c>
      <c r="C335" s="52"/>
      <c r="D335" s="52"/>
      <c r="E335" s="52"/>
      <c r="F335" s="52"/>
      <c r="G335" s="56"/>
      <c r="H335" s="142"/>
      <c r="I335" s="125"/>
      <c r="J335" s="125"/>
      <c r="K335" s="125"/>
      <c r="L335" s="125"/>
      <c r="M335" s="125"/>
      <c r="N335" s="125"/>
      <c r="O335" s="125"/>
      <c r="P335" s="125"/>
      <c r="Q335" s="125"/>
      <c r="R335" s="125"/>
      <c r="S335" s="125"/>
      <c r="T335" s="125"/>
      <c r="U335" s="125"/>
      <c r="V335" s="63"/>
      <c r="W335" s="125"/>
      <c r="X335" s="125"/>
      <c r="Y335" s="125"/>
      <c r="Z335" s="125"/>
      <c r="AA335" s="125"/>
      <c r="AB335" s="125"/>
      <c r="AC335" s="125"/>
      <c r="AD335" s="54"/>
      <c r="AE335" s="54"/>
      <c r="AG335" s="102"/>
      <c r="AH335" s="116">
        <f t="shared" si="126"/>
        <v>0</v>
      </c>
      <c r="AI335" s="368">
        <f t="shared" si="145"/>
        <v>0</v>
      </c>
      <c r="AJ335" s="368">
        <f t="shared" si="146"/>
        <v>0</v>
      </c>
      <c r="AK335" s="64"/>
      <c r="AL335" s="64"/>
      <c r="AM335" s="64"/>
      <c r="AN335" s="64"/>
      <c r="AO335" s="64"/>
      <c r="AP335" s="64"/>
      <c r="AQ335" s="64"/>
      <c r="AR335" s="64"/>
      <c r="AS335" s="64"/>
      <c r="AT335" s="64"/>
      <c r="AU335" s="64"/>
      <c r="AV335" s="64"/>
      <c r="AW335" s="64"/>
      <c r="AX335" s="64"/>
      <c r="AY335" s="64"/>
      <c r="AZ335" s="64"/>
      <c r="BA335" s="64"/>
      <c r="BB335" s="64"/>
      <c r="BC335" s="64"/>
      <c r="BD335" s="64"/>
      <c r="BE335" s="64"/>
      <c r="BF335" s="64"/>
      <c r="BG335" s="64"/>
      <c r="BH335" s="64"/>
      <c r="BI335" s="64"/>
      <c r="BJ335" s="64"/>
      <c r="BK335" s="64"/>
      <c r="BL335" s="64"/>
      <c r="BM335" s="64"/>
      <c r="BN335" s="64"/>
      <c r="BO335" s="64"/>
      <c r="BP335" s="64"/>
      <c r="BQ335" s="64"/>
      <c r="BR335" s="64"/>
      <c r="BS335" s="64"/>
      <c r="BT335" s="64"/>
      <c r="BU335" s="64"/>
      <c r="BV335" s="64"/>
      <c r="BW335" s="64"/>
      <c r="BX335" s="64"/>
      <c r="BY335" s="64"/>
      <c r="BZ335" s="64"/>
      <c r="CA335" s="64"/>
      <c r="CB335" s="64"/>
      <c r="CC335" s="64"/>
      <c r="CD335" s="64"/>
      <c r="CE335" s="64"/>
      <c r="CF335" s="64"/>
      <c r="CG335" s="64"/>
      <c r="CH335" s="65"/>
    </row>
    <row r="336" spans="1:86" s="66" customFormat="1" ht="53.25" customHeight="1" x14ac:dyDescent="0.25">
      <c r="A336" s="166">
        <v>1</v>
      </c>
      <c r="B336" s="72" t="s">
        <v>518</v>
      </c>
      <c r="C336" s="52"/>
      <c r="D336" s="52">
        <v>1</v>
      </c>
      <c r="E336" s="52"/>
      <c r="F336" s="52"/>
      <c r="G336" s="72"/>
      <c r="H336" s="59" t="s">
        <v>519</v>
      </c>
      <c r="I336" s="60">
        <v>5828</v>
      </c>
      <c r="J336" s="60">
        <v>5828</v>
      </c>
      <c r="K336" s="71"/>
      <c r="L336" s="71"/>
      <c r="M336" s="71"/>
      <c r="N336" s="71"/>
      <c r="O336" s="71"/>
      <c r="P336" s="124">
        <v>3000</v>
      </c>
      <c r="Q336" s="124">
        <v>3000</v>
      </c>
      <c r="R336" s="128">
        <v>1788.59</v>
      </c>
      <c r="S336" s="128">
        <v>1788.59</v>
      </c>
      <c r="T336" s="124">
        <v>3000</v>
      </c>
      <c r="U336" s="124">
        <v>3000</v>
      </c>
      <c r="V336" s="63">
        <f t="shared" ref="V336:V349" si="147">W336</f>
        <v>3000</v>
      </c>
      <c r="W336" s="63">
        <f t="shared" ref="W336:W349" si="148">Y336</f>
        <v>3000</v>
      </c>
      <c r="X336" s="60">
        <v>5828</v>
      </c>
      <c r="Y336" s="63">
        <f t="shared" ref="Y336:Y349" si="149">K336+Q336</f>
        <v>3000</v>
      </c>
      <c r="Z336" s="63">
        <v>2650</v>
      </c>
      <c r="AA336" s="63">
        <f>AB336</f>
        <v>2650</v>
      </c>
      <c r="AB336" s="63">
        <v>2650</v>
      </c>
      <c r="AC336" s="63"/>
      <c r="AD336" s="63"/>
      <c r="AE336" s="63"/>
      <c r="AG336" s="102"/>
      <c r="AH336" s="116">
        <f t="shared" si="126"/>
        <v>0</v>
      </c>
      <c r="AI336" s="368">
        <f t="shared" si="145"/>
        <v>0</v>
      </c>
      <c r="AJ336" s="368">
        <f t="shared" si="146"/>
        <v>0</v>
      </c>
      <c r="AK336" s="64"/>
      <c r="AL336" s="64"/>
      <c r="AM336" s="64"/>
      <c r="AN336" s="64"/>
      <c r="AO336" s="64"/>
      <c r="AP336" s="64"/>
      <c r="AQ336" s="64"/>
      <c r="AR336" s="64"/>
      <c r="AS336" s="64"/>
      <c r="AT336" s="64"/>
      <c r="AU336" s="64"/>
      <c r="AV336" s="64"/>
      <c r="AW336" s="64"/>
      <c r="AX336" s="64"/>
      <c r="AY336" s="64"/>
      <c r="AZ336" s="64"/>
      <c r="BA336" s="64"/>
      <c r="BB336" s="64"/>
      <c r="BC336" s="64"/>
      <c r="BD336" s="64"/>
      <c r="BE336" s="64"/>
      <c r="BF336" s="64"/>
      <c r="BG336" s="64"/>
      <c r="BH336" s="64"/>
      <c r="BI336" s="64"/>
      <c r="BJ336" s="64"/>
      <c r="BK336" s="64"/>
      <c r="BL336" s="64"/>
      <c r="BM336" s="64"/>
      <c r="BN336" s="64"/>
      <c r="BO336" s="64"/>
      <c r="BP336" s="64"/>
      <c r="BQ336" s="64"/>
      <c r="BR336" s="64"/>
      <c r="BS336" s="64"/>
      <c r="BT336" s="64"/>
      <c r="BU336" s="64"/>
      <c r="BV336" s="64"/>
      <c r="BW336" s="64"/>
      <c r="BX336" s="64"/>
      <c r="BY336" s="64"/>
      <c r="BZ336" s="64"/>
      <c r="CA336" s="64"/>
      <c r="CB336" s="64"/>
      <c r="CC336" s="64"/>
      <c r="CD336" s="64"/>
      <c r="CE336" s="64"/>
      <c r="CF336" s="64"/>
      <c r="CG336" s="64"/>
      <c r="CH336" s="65"/>
    </row>
    <row r="337" spans="1:86" s="66" customFormat="1" ht="53.25" customHeight="1" x14ac:dyDescent="0.25">
      <c r="A337" s="166">
        <v>2</v>
      </c>
      <c r="B337" s="72" t="s">
        <v>520</v>
      </c>
      <c r="C337" s="52"/>
      <c r="D337" s="52">
        <v>1</v>
      </c>
      <c r="E337" s="52"/>
      <c r="F337" s="52"/>
      <c r="G337" s="72"/>
      <c r="H337" s="59" t="s">
        <v>521</v>
      </c>
      <c r="I337" s="60">
        <v>4000</v>
      </c>
      <c r="J337" s="60">
        <v>4000</v>
      </c>
      <c r="K337" s="71"/>
      <c r="L337" s="71"/>
      <c r="M337" s="71"/>
      <c r="N337" s="71"/>
      <c r="O337" s="71"/>
      <c r="P337" s="71">
        <v>3000</v>
      </c>
      <c r="Q337" s="71">
        <v>3000</v>
      </c>
      <c r="R337" s="71"/>
      <c r="S337" s="71"/>
      <c r="T337" s="71">
        <v>3000</v>
      </c>
      <c r="U337" s="71">
        <v>3000</v>
      </c>
      <c r="V337" s="63">
        <f t="shared" si="147"/>
        <v>3000</v>
      </c>
      <c r="W337" s="63">
        <f t="shared" si="148"/>
        <v>3000</v>
      </c>
      <c r="X337" s="60">
        <v>4000</v>
      </c>
      <c r="Y337" s="63">
        <f t="shared" si="149"/>
        <v>3000</v>
      </c>
      <c r="Z337" s="63">
        <f t="shared" ref="Z337:Z346" si="150">X337-Y337-(3%*X337)</f>
        <v>880</v>
      </c>
      <c r="AA337" s="63">
        <f t="shared" ref="AA337:AA349" si="151">AB337</f>
        <v>880</v>
      </c>
      <c r="AB337" s="63">
        <v>880</v>
      </c>
      <c r="AC337" s="63"/>
      <c r="AD337" s="63"/>
      <c r="AE337" s="63"/>
      <c r="AG337" s="102"/>
      <c r="AH337" s="116">
        <f t="shared" si="126"/>
        <v>0</v>
      </c>
      <c r="AI337" s="368">
        <f t="shared" si="145"/>
        <v>0</v>
      </c>
      <c r="AJ337" s="368">
        <f t="shared" si="146"/>
        <v>0</v>
      </c>
      <c r="AK337" s="64"/>
      <c r="AL337" s="64"/>
      <c r="AM337" s="64"/>
      <c r="AN337" s="64"/>
      <c r="AO337" s="64"/>
      <c r="AP337" s="64"/>
      <c r="AQ337" s="64"/>
      <c r="AR337" s="64"/>
      <c r="AS337" s="64"/>
      <c r="AT337" s="64"/>
      <c r="AU337" s="64"/>
      <c r="AV337" s="64"/>
      <c r="AW337" s="64"/>
      <c r="AX337" s="64"/>
      <c r="AY337" s="64"/>
      <c r="AZ337" s="64"/>
      <c r="BA337" s="64"/>
      <c r="BB337" s="64"/>
      <c r="BC337" s="64"/>
      <c r="BD337" s="64"/>
      <c r="BE337" s="64"/>
      <c r="BF337" s="64"/>
      <c r="BG337" s="64"/>
      <c r="BH337" s="64"/>
      <c r="BI337" s="64"/>
      <c r="BJ337" s="64"/>
      <c r="BK337" s="64"/>
      <c r="BL337" s="64"/>
      <c r="BM337" s="64"/>
      <c r="BN337" s="64"/>
      <c r="BO337" s="64"/>
      <c r="BP337" s="64"/>
      <c r="BQ337" s="64"/>
      <c r="BR337" s="64"/>
      <c r="BS337" s="64"/>
      <c r="BT337" s="64"/>
      <c r="BU337" s="64"/>
      <c r="BV337" s="64"/>
      <c r="BW337" s="64"/>
      <c r="BX337" s="64"/>
      <c r="BY337" s="64"/>
      <c r="BZ337" s="64"/>
      <c r="CA337" s="64"/>
      <c r="CB337" s="64"/>
      <c r="CC337" s="64"/>
      <c r="CD337" s="64"/>
      <c r="CE337" s="64"/>
      <c r="CF337" s="64"/>
      <c r="CG337" s="64"/>
      <c r="CH337" s="65"/>
    </row>
    <row r="338" spans="1:86" s="66" customFormat="1" ht="53.25" customHeight="1" x14ac:dyDescent="0.25">
      <c r="A338" s="166">
        <v>3</v>
      </c>
      <c r="B338" s="72" t="s">
        <v>522</v>
      </c>
      <c r="C338" s="52"/>
      <c r="D338" s="52">
        <v>1</v>
      </c>
      <c r="E338" s="52"/>
      <c r="F338" s="52"/>
      <c r="G338" s="72"/>
      <c r="H338" s="59" t="s">
        <v>523</v>
      </c>
      <c r="I338" s="60">
        <v>3200</v>
      </c>
      <c r="J338" s="60">
        <v>3200</v>
      </c>
      <c r="K338" s="71"/>
      <c r="L338" s="71"/>
      <c r="M338" s="71"/>
      <c r="N338" s="71"/>
      <c r="O338" s="71"/>
      <c r="P338" s="77">
        <v>2000</v>
      </c>
      <c r="Q338" s="77">
        <v>2000</v>
      </c>
      <c r="R338" s="71"/>
      <c r="S338" s="71"/>
      <c r="T338" s="71">
        <v>2000</v>
      </c>
      <c r="U338" s="71">
        <v>2000</v>
      </c>
      <c r="V338" s="63">
        <f t="shared" si="147"/>
        <v>2000</v>
      </c>
      <c r="W338" s="63">
        <f t="shared" si="148"/>
        <v>2000</v>
      </c>
      <c r="X338" s="60">
        <v>3200</v>
      </c>
      <c r="Y338" s="63">
        <f t="shared" si="149"/>
        <v>2000</v>
      </c>
      <c r="Z338" s="63">
        <v>1100</v>
      </c>
      <c r="AA338" s="63">
        <f t="shared" si="151"/>
        <v>1100</v>
      </c>
      <c r="AB338" s="63">
        <v>1100</v>
      </c>
      <c r="AC338" s="63"/>
      <c r="AD338" s="63"/>
      <c r="AE338" s="63"/>
      <c r="AG338" s="102"/>
      <c r="AH338" s="116">
        <f t="shared" si="126"/>
        <v>0</v>
      </c>
      <c r="AI338" s="368">
        <f t="shared" si="145"/>
        <v>0</v>
      </c>
      <c r="AJ338" s="368">
        <f t="shared" si="146"/>
        <v>0</v>
      </c>
      <c r="AK338" s="64"/>
      <c r="AL338" s="64"/>
      <c r="AM338" s="64"/>
      <c r="AN338" s="64"/>
      <c r="AO338" s="64"/>
      <c r="AP338" s="64"/>
      <c r="AQ338" s="64"/>
      <c r="AR338" s="64"/>
      <c r="AS338" s="64"/>
      <c r="AT338" s="64"/>
      <c r="AU338" s="64"/>
      <c r="AV338" s="64"/>
      <c r="AW338" s="64"/>
      <c r="AX338" s="64"/>
      <c r="AY338" s="64"/>
      <c r="AZ338" s="64"/>
      <c r="BA338" s="64"/>
      <c r="BB338" s="64"/>
      <c r="BC338" s="64"/>
      <c r="BD338" s="64"/>
      <c r="BE338" s="64"/>
      <c r="BF338" s="64"/>
      <c r="BG338" s="64"/>
      <c r="BH338" s="64"/>
      <c r="BI338" s="64"/>
      <c r="BJ338" s="64"/>
      <c r="BK338" s="64"/>
      <c r="BL338" s="64"/>
      <c r="BM338" s="64"/>
      <c r="BN338" s="64"/>
      <c r="BO338" s="64"/>
      <c r="BP338" s="64"/>
      <c r="BQ338" s="64"/>
      <c r="BR338" s="64"/>
      <c r="BS338" s="64"/>
      <c r="BT338" s="64"/>
      <c r="BU338" s="64"/>
      <c r="BV338" s="64"/>
      <c r="BW338" s="64"/>
      <c r="BX338" s="64"/>
      <c r="BY338" s="64"/>
      <c r="BZ338" s="64"/>
      <c r="CA338" s="64"/>
      <c r="CB338" s="64"/>
      <c r="CC338" s="64"/>
      <c r="CD338" s="64"/>
      <c r="CE338" s="64"/>
      <c r="CF338" s="64"/>
      <c r="CG338" s="64"/>
      <c r="CH338" s="65"/>
    </row>
    <row r="339" spans="1:86" s="66" customFormat="1" ht="53.25" customHeight="1" x14ac:dyDescent="0.25">
      <c r="A339" s="166">
        <v>4</v>
      </c>
      <c r="B339" s="165" t="s">
        <v>524</v>
      </c>
      <c r="C339" s="52"/>
      <c r="D339" s="52">
        <v>1</v>
      </c>
      <c r="E339" s="52"/>
      <c r="F339" s="52"/>
      <c r="G339" s="165"/>
      <c r="H339" s="59" t="s">
        <v>525</v>
      </c>
      <c r="I339" s="60">
        <v>9600</v>
      </c>
      <c r="J339" s="60">
        <v>9600</v>
      </c>
      <c r="K339" s="71"/>
      <c r="L339" s="71"/>
      <c r="M339" s="71"/>
      <c r="N339" s="71"/>
      <c r="O339" s="71"/>
      <c r="P339" s="124">
        <v>4500</v>
      </c>
      <c r="Q339" s="124">
        <v>4500</v>
      </c>
      <c r="R339" s="128">
        <v>1386.0909999999999</v>
      </c>
      <c r="S339" s="128">
        <v>1386.0909999999999</v>
      </c>
      <c r="T339" s="124">
        <v>4500</v>
      </c>
      <c r="U339" s="124">
        <v>4500</v>
      </c>
      <c r="V339" s="63">
        <f t="shared" si="147"/>
        <v>4500</v>
      </c>
      <c r="W339" s="63">
        <f t="shared" si="148"/>
        <v>4500</v>
      </c>
      <c r="X339" s="60">
        <v>9600</v>
      </c>
      <c r="Y339" s="63">
        <f t="shared" si="149"/>
        <v>4500</v>
      </c>
      <c r="Z339" s="63">
        <v>4800</v>
      </c>
      <c r="AA339" s="63">
        <f t="shared" si="151"/>
        <v>4800</v>
      </c>
      <c r="AB339" s="63">
        <v>4800</v>
      </c>
      <c r="AC339" s="63"/>
      <c r="AD339" s="63"/>
      <c r="AE339" s="63"/>
      <c r="AG339" s="102"/>
      <c r="AH339" s="116">
        <f t="shared" si="126"/>
        <v>0</v>
      </c>
      <c r="AI339" s="368">
        <f t="shared" si="145"/>
        <v>0</v>
      </c>
      <c r="AJ339" s="368">
        <f t="shared" si="146"/>
        <v>0</v>
      </c>
      <c r="AK339" s="64"/>
      <c r="AL339" s="64"/>
      <c r="AM339" s="64"/>
      <c r="AN339" s="64"/>
      <c r="AO339" s="64"/>
      <c r="AP339" s="64"/>
      <c r="AQ339" s="64"/>
      <c r="AR339" s="64"/>
      <c r="AS339" s="64"/>
      <c r="AT339" s="64"/>
      <c r="AU339" s="64"/>
      <c r="AV339" s="64"/>
      <c r="AW339" s="64"/>
      <c r="AX339" s="64"/>
      <c r="AY339" s="64"/>
      <c r="AZ339" s="64"/>
      <c r="BA339" s="64"/>
      <c r="BB339" s="64"/>
      <c r="BC339" s="64"/>
      <c r="BD339" s="64"/>
      <c r="BE339" s="64"/>
      <c r="BF339" s="64"/>
      <c r="BG339" s="64"/>
      <c r="BH339" s="64"/>
      <c r="BI339" s="64"/>
      <c r="BJ339" s="64"/>
      <c r="BK339" s="64"/>
      <c r="BL339" s="64"/>
      <c r="BM339" s="64"/>
      <c r="BN339" s="64"/>
      <c r="BO339" s="64"/>
      <c r="BP339" s="64"/>
      <c r="BQ339" s="64"/>
      <c r="BR339" s="64"/>
      <c r="BS339" s="64"/>
      <c r="BT339" s="64"/>
      <c r="BU339" s="64"/>
      <c r="BV339" s="64"/>
      <c r="BW339" s="64"/>
      <c r="BX339" s="64"/>
      <c r="BY339" s="64"/>
      <c r="BZ339" s="64"/>
      <c r="CA339" s="64"/>
      <c r="CB339" s="64"/>
      <c r="CC339" s="64"/>
      <c r="CD339" s="64"/>
      <c r="CE339" s="64"/>
      <c r="CF339" s="64"/>
      <c r="CG339" s="64"/>
      <c r="CH339" s="65"/>
    </row>
    <row r="340" spans="1:86" s="66" customFormat="1" ht="53.25" customHeight="1" x14ac:dyDescent="0.25">
      <c r="A340" s="166">
        <v>5</v>
      </c>
      <c r="B340" s="165" t="s">
        <v>526</v>
      </c>
      <c r="C340" s="52"/>
      <c r="D340" s="52">
        <v>1</v>
      </c>
      <c r="E340" s="52"/>
      <c r="F340" s="52"/>
      <c r="G340" s="165"/>
      <c r="H340" s="59" t="s">
        <v>527</v>
      </c>
      <c r="I340" s="60">
        <v>1000</v>
      </c>
      <c r="J340" s="60">
        <v>1000</v>
      </c>
      <c r="K340" s="71"/>
      <c r="L340" s="71"/>
      <c r="M340" s="71"/>
      <c r="N340" s="71"/>
      <c r="O340" s="71"/>
      <c r="P340" s="71">
        <v>800</v>
      </c>
      <c r="Q340" s="71">
        <v>800</v>
      </c>
      <c r="R340" s="71"/>
      <c r="S340" s="71"/>
      <c r="T340" s="71">
        <v>800</v>
      </c>
      <c r="U340" s="71">
        <v>800</v>
      </c>
      <c r="V340" s="63">
        <f t="shared" si="147"/>
        <v>800</v>
      </c>
      <c r="W340" s="63">
        <f t="shared" si="148"/>
        <v>800</v>
      </c>
      <c r="X340" s="60">
        <v>1000</v>
      </c>
      <c r="Y340" s="63">
        <f t="shared" si="149"/>
        <v>800</v>
      </c>
      <c r="Z340" s="63">
        <f t="shared" si="150"/>
        <v>170</v>
      </c>
      <c r="AA340" s="63">
        <f t="shared" si="151"/>
        <v>170</v>
      </c>
      <c r="AB340" s="63">
        <v>170</v>
      </c>
      <c r="AC340" s="63"/>
      <c r="AD340" s="63"/>
      <c r="AE340" s="63"/>
      <c r="AG340" s="102"/>
      <c r="AH340" s="116">
        <f t="shared" si="126"/>
        <v>0</v>
      </c>
      <c r="AI340" s="368">
        <f t="shared" si="145"/>
        <v>0</v>
      </c>
      <c r="AJ340" s="368">
        <f t="shared" si="146"/>
        <v>0</v>
      </c>
      <c r="AK340" s="64"/>
      <c r="AL340" s="64"/>
      <c r="AM340" s="64"/>
      <c r="AN340" s="64"/>
      <c r="AO340" s="64"/>
      <c r="AP340" s="64"/>
      <c r="AQ340" s="64"/>
      <c r="AR340" s="64"/>
      <c r="AS340" s="64"/>
      <c r="AT340" s="64"/>
      <c r="AU340" s="64"/>
      <c r="AV340" s="64"/>
      <c r="AW340" s="64"/>
      <c r="AX340" s="64"/>
      <c r="AY340" s="64"/>
      <c r="AZ340" s="64"/>
      <c r="BA340" s="64"/>
      <c r="BB340" s="64"/>
      <c r="BC340" s="64"/>
      <c r="BD340" s="64"/>
      <c r="BE340" s="64"/>
      <c r="BF340" s="64"/>
      <c r="BG340" s="64"/>
      <c r="BH340" s="64"/>
      <c r="BI340" s="64"/>
      <c r="BJ340" s="64"/>
      <c r="BK340" s="64"/>
      <c r="BL340" s="64"/>
      <c r="BM340" s="64"/>
      <c r="BN340" s="64"/>
      <c r="BO340" s="64"/>
      <c r="BP340" s="64"/>
      <c r="BQ340" s="64"/>
      <c r="BR340" s="64"/>
      <c r="BS340" s="64"/>
      <c r="BT340" s="64"/>
      <c r="BU340" s="64"/>
      <c r="BV340" s="64"/>
      <c r="BW340" s="64"/>
      <c r="BX340" s="64"/>
      <c r="BY340" s="64"/>
      <c r="BZ340" s="64"/>
      <c r="CA340" s="64"/>
      <c r="CB340" s="64"/>
      <c r="CC340" s="64"/>
      <c r="CD340" s="64"/>
      <c r="CE340" s="64"/>
      <c r="CF340" s="64"/>
      <c r="CG340" s="64"/>
      <c r="CH340" s="65"/>
    </row>
    <row r="341" spans="1:86" s="66" customFormat="1" ht="53.25" customHeight="1" x14ac:dyDescent="0.25">
      <c r="A341" s="166">
        <v>6</v>
      </c>
      <c r="B341" s="165" t="s">
        <v>528</v>
      </c>
      <c r="C341" s="52"/>
      <c r="D341" s="52">
        <v>1</v>
      </c>
      <c r="E341" s="52"/>
      <c r="F341" s="52"/>
      <c r="G341" s="165"/>
      <c r="H341" s="59" t="s">
        <v>529</v>
      </c>
      <c r="I341" s="60">
        <v>1000</v>
      </c>
      <c r="J341" s="60">
        <v>1000</v>
      </c>
      <c r="K341" s="71"/>
      <c r="L341" s="71"/>
      <c r="M341" s="71"/>
      <c r="N341" s="71"/>
      <c r="O341" s="71"/>
      <c r="P341" s="71">
        <v>800</v>
      </c>
      <c r="Q341" s="71">
        <v>800</v>
      </c>
      <c r="R341" s="71"/>
      <c r="S341" s="71"/>
      <c r="T341" s="71">
        <v>800</v>
      </c>
      <c r="U341" s="71">
        <v>800</v>
      </c>
      <c r="V341" s="63">
        <f t="shared" si="147"/>
        <v>800</v>
      </c>
      <c r="W341" s="63">
        <f t="shared" si="148"/>
        <v>800</v>
      </c>
      <c r="X341" s="60">
        <v>1000</v>
      </c>
      <c r="Y341" s="63">
        <f t="shared" si="149"/>
        <v>800</v>
      </c>
      <c r="Z341" s="63">
        <f t="shared" si="150"/>
        <v>170</v>
      </c>
      <c r="AA341" s="63">
        <f t="shared" si="151"/>
        <v>170</v>
      </c>
      <c r="AB341" s="63">
        <v>170</v>
      </c>
      <c r="AC341" s="63"/>
      <c r="AD341" s="63"/>
      <c r="AE341" s="63"/>
      <c r="AG341" s="102"/>
      <c r="AH341" s="116">
        <f t="shared" si="126"/>
        <v>0</v>
      </c>
      <c r="AI341" s="368">
        <f t="shared" si="145"/>
        <v>0</v>
      </c>
      <c r="AJ341" s="368">
        <f t="shared" si="146"/>
        <v>0</v>
      </c>
      <c r="AK341" s="64"/>
      <c r="AL341" s="64"/>
      <c r="AM341" s="64"/>
      <c r="AN341" s="64"/>
      <c r="AO341" s="64"/>
      <c r="AP341" s="64"/>
      <c r="AQ341" s="64"/>
      <c r="AR341" s="64"/>
      <c r="AS341" s="64"/>
      <c r="AT341" s="64"/>
      <c r="AU341" s="64"/>
      <c r="AV341" s="64"/>
      <c r="AW341" s="64"/>
      <c r="AX341" s="64"/>
      <c r="AY341" s="64"/>
      <c r="AZ341" s="64"/>
      <c r="BA341" s="64"/>
      <c r="BB341" s="64"/>
      <c r="BC341" s="64"/>
      <c r="BD341" s="64"/>
      <c r="BE341" s="64"/>
      <c r="BF341" s="64"/>
      <c r="BG341" s="64"/>
      <c r="BH341" s="64"/>
      <c r="BI341" s="64"/>
      <c r="BJ341" s="64"/>
      <c r="BK341" s="64"/>
      <c r="BL341" s="64"/>
      <c r="BM341" s="64"/>
      <c r="BN341" s="64"/>
      <c r="BO341" s="64"/>
      <c r="BP341" s="64"/>
      <c r="BQ341" s="64"/>
      <c r="BR341" s="64"/>
      <c r="BS341" s="64"/>
      <c r="BT341" s="64"/>
      <c r="BU341" s="64"/>
      <c r="BV341" s="64"/>
      <c r="BW341" s="64"/>
      <c r="BX341" s="64"/>
      <c r="BY341" s="64"/>
      <c r="BZ341" s="64"/>
      <c r="CA341" s="64"/>
      <c r="CB341" s="64"/>
      <c r="CC341" s="64"/>
      <c r="CD341" s="64"/>
      <c r="CE341" s="64"/>
      <c r="CF341" s="64"/>
      <c r="CG341" s="64"/>
      <c r="CH341" s="65"/>
    </row>
    <row r="342" spans="1:86" s="66" customFormat="1" ht="53.25" customHeight="1" x14ac:dyDescent="0.25">
      <c r="A342" s="166">
        <v>7</v>
      </c>
      <c r="B342" s="165" t="s">
        <v>530</v>
      </c>
      <c r="C342" s="52"/>
      <c r="D342" s="52">
        <v>1</v>
      </c>
      <c r="E342" s="52"/>
      <c r="F342" s="52"/>
      <c r="G342" s="165"/>
      <c r="H342" s="59" t="s">
        <v>531</v>
      </c>
      <c r="I342" s="60">
        <v>1000</v>
      </c>
      <c r="J342" s="60">
        <v>1000</v>
      </c>
      <c r="K342" s="71"/>
      <c r="L342" s="71"/>
      <c r="M342" s="71"/>
      <c r="N342" s="71"/>
      <c r="O342" s="71"/>
      <c r="P342" s="71">
        <v>800</v>
      </c>
      <c r="Q342" s="71">
        <v>800</v>
      </c>
      <c r="R342" s="71"/>
      <c r="S342" s="71"/>
      <c r="T342" s="71">
        <v>800</v>
      </c>
      <c r="U342" s="71">
        <v>800</v>
      </c>
      <c r="V342" s="63">
        <f t="shared" si="147"/>
        <v>800</v>
      </c>
      <c r="W342" s="63">
        <f t="shared" si="148"/>
        <v>800</v>
      </c>
      <c r="X342" s="60">
        <v>1000</v>
      </c>
      <c r="Y342" s="63">
        <f t="shared" si="149"/>
        <v>800</v>
      </c>
      <c r="Z342" s="63">
        <f t="shared" si="150"/>
        <v>170</v>
      </c>
      <c r="AA342" s="63">
        <f t="shared" si="151"/>
        <v>170</v>
      </c>
      <c r="AB342" s="63">
        <v>170</v>
      </c>
      <c r="AC342" s="63"/>
      <c r="AD342" s="63"/>
      <c r="AE342" s="63"/>
      <c r="AG342" s="102"/>
      <c r="AH342" s="116">
        <f t="shared" si="126"/>
        <v>0</v>
      </c>
      <c r="AI342" s="368">
        <f t="shared" si="145"/>
        <v>0</v>
      </c>
      <c r="AJ342" s="368">
        <f t="shared" si="146"/>
        <v>0</v>
      </c>
      <c r="AK342" s="64"/>
      <c r="AL342" s="64"/>
      <c r="AM342" s="64"/>
      <c r="AN342" s="64"/>
      <c r="AO342" s="64"/>
      <c r="AP342" s="64"/>
      <c r="AQ342" s="64"/>
      <c r="AR342" s="64"/>
      <c r="AS342" s="64"/>
      <c r="AT342" s="64"/>
      <c r="AU342" s="64"/>
      <c r="AV342" s="64"/>
      <c r="AW342" s="64"/>
      <c r="AX342" s="64"/>
      <c r="AY342" s="64"/>
      <c r="AZ342" s="64"/>
      <c r="BA342" s="64"/>
      <c r="BB342" s="64"/>
      <c r="BC342" s="64"/>
      <c r="BD342" s="64"/>
      <c r="BE342" s="64"/>
      <c r="BF342" s="64"/>
      <c r="BG342" s="64"/>
      <c r="BH342" s="64"/>
      <c r="BI342" s="64"/>
      <c r="BJ342" s="64"/>
      <c r="BK342" s="64"/>
      <c r="BL342" s="64"/>
      <c r="BM342" s="64"/>
      <c r="BN342" s="64"/>
      <c r="BO342" s="64"/>
      <c r="BP342" s="64"/>
      <c r="BQ342" s="64"/>
      <c r="BR342" s="64"/>
      <c r="BS342" s="64"/>
      <c r="BT342" s="64"/>
      <c r="BU342" s="64"/>
      <c r="BV342" s="64"/>
      <c r="BW342" s="64"/>
      <c r="BX342" s="64"/>
      <c r="BY342" s="64"/>
      <c r="BZ342" s="64"/>
      <c r="CA342" s="64"/>
      <c r="CB342" s="64"/>
      <c r="CC342" s="64"/>
      <c r="CD342" s="64"/>
      <c r="CE342" s="64"/>
      <c r="CF342" s="64"/>
      <c r="CG342" s="64"/>
      <c r="CH342" s="65"/>
    </row>
    <row r="343" spans="1:86" s="66" customFormat="1" ht="53.25" customHeight="1" x14ac:dyDescent="0.25">
      <c r="A343" s="166">
        <v>8</v>
      </c>
      <c r="B343" s="165" t="s">
        <v>532</v>
      </c>
      <c r="C343" s="52"/>
      <c r="D343" s="52">
        <v>1</v>
      </c>
      <c r="E343" s="52"/>
      <c r="F343" s="52"/>
      <c r="G343" s="165"/>
      <c r="H343" s="59" t="s">
        <v>533</v>
      </c>
      <c r="I343" s="60">
        <v>2500</v>
      </c>
      <c r="J343" s="60">
        <v>2500</v>
      </c>
      <c r="K343" s="71"/>
      <c r="L343" s="71"/>
      <c r="M343" s="71"/>
      <c r="N343" s="71"/>
      <c r="O343" s="71"/>
      <c r="P343" s="71">
        <v>2000</v>
      </c>
      <c r="Q343" s="71">
        <v>2000</v>
      </c>
      <c r="R343" s="71"/>
      <c r="S343" s="71"/>
      <c r="T343" s="71">
        <v>2000</v>
      </c>
      <c r="U343" s="71">
        <v>2000</v>
      </c>
      <c r="V343" s="63">
        <f t="shared" si="147"/>
        <v>2000</v>
      </c>
      <c r="W343" s="63">
        <f t="shared" si="148"/>
        <v>2000</v>
      </c>
      <c r="X343" s="60">
        <v>2500</v>
      </c>
      <c r="Y343" s="63">
        <f t="shared" si="149"/>
        <v>2000</v>
      </c>
      <c r="Z343" s="63">
        <f t="shared" si="150"/>
        <v>425</v>
      </c>
      <c r="AA343" s="63">
        <f t="shared" si="151"/>
        <v>425</v>
      </c>
      <c r="AB343" s="63">
        <v>425</v>
      </c>
      <c r="AC343" s="63"/>
      <c r="AD343" s="63"/>
      <c r="AE343" s="63"/>
      <c r="AG343" s="102"/>
      <c r="AH343" s="116">
        <f t="shared" si="126"/>
        <v>0</v>
      </c>
      <c r="AI343" s="368">
        <f t="shared" si="145"/>
        <v>0</v>
      </c>
      <c r="AJ343" s="368">
        <f t="shared" si="146"/>
        <v>0</v>
      </c>
      <c r="AK343" s="64"/>
      <c r="AL343" s="64"/>
      <c r="AM343" s="64"/>
      <c r="AN343" s="64"/>
      <c r="AO343" s="64"/>
      <c r="AP343" s="64"/>
      <c r="AQ343" s="64"/>
      <c r="AR343" s="64"/>
      <c r="AS343" s="64"/>
      <c r="AT343" s="64"/>
      <c r="AU343" s="64"/>
      <c r="AV343" s="64"/>
      <c r="AW343" s="64"/>
      <c r="AX343" s="64"/>
      <c r="AY343" s="64"/>
      <c r="AZ343" s="64"/>
      <c r="BA343" s="64"/>
      <c r="BB343" s="64"/>
      <c r="BC343" s="64"/>
      <c r="BD343" s="64"/>
      <c r="BE343" s="64"/>
      <c r="BF343" s="64"/>
      <c r="BG343" s="64"/>
      <c r="BH343" s="64"/>
      <c r="BI343" s="64"/>
      <c r="BJ343" s="64"/>
      <c r="BK343" s="64"/>
      <c r="BL343" s="64"/>
      <c r="BM343" s="64"/>
      <c r="BN343" s="64"/>
      <c r="BO343" s="64"/>
      <c r="BP343" s="64"/>
      <c r="BQ343" s="64"/>
      <c r="BR343" s="64"/>
      <c r="BS343" s="64"/>
      <c r="BT343" s="64"/>
      <c r="BU343" s="64"/>
      <c r="BV343" s="64"/>
      <c r="BW343" s="64"/>
      <c r="BX343" s="64"/>
      <c r="BY343" s="64"/>
      <c r="BZ343" s="64"/>
      <c r="CA343" s="64"/>
      <c r="CB343" s="64"/>
      <c r="CC343" s="64"/>
      <c r="CD343" s="64"/>
      <c r="CE343" s="64"/>
      <c r="CF343" s="64"/>
      <c r="CG343" s="64"/>
      <c r="CH343" s="65"/>
    </row>
    <row r="344" spans="1:86" s="66" customFormat="1" ht="53.25" customHeight="1" x14ac:dyDescent="0.25">
      <c r="A344" s="166">
        <v>9</v>
      </c>
      <c r="B344" s="165" t="s">
        <v>534</v>
      </c>
      <c r="C344" s="52"/>
      <c r="D344" s="52">
        <v>1</v>
      </c>
      <c r="E344" s="52"/>
      <c r="F344" s="52"/>
      <c r="G344" s="165"/>
      <c r="H344" s="59" t="s">
        <v>535</v>
      </c>
      <c r="I344" s="60">
        <v>2500</v>
      </c>
      <c r="J344" s="60">
        <v>2500</v>
      </c>
      <c r="K344" s="71"/>
      <c r="L344" s="71"/>
      <c r="M344" s="71"/>
      <c r="N344" s="71"/>
      <c r="O344" s="71"/>
      <c r="P344" s="71">
        <v>2000</v>
      </c>
      <c r="Q344" s="71">
        <v>2000</v>
      </c>
      <c r="R344" s="71"/>
      <c r="S344" s="71"/>
      <c r="T344" s="71">
        <v>2000</v>
      </c>
      <c r="U344" s="71">
        <v>2000</v>
      </c>
      <c r="V344" s="63">
        <f t="shared" si="147"/>
        <v>2000</v>
      </c>
      <c r="W344" s="63">
        <f t="shared" si="148"/>
        <v>2000</v>
      </c>
      <c r="X344" s="60">
        <v>2500</v>
      </c>
      <c r="Y344" s="63">
        <f t="shared" si="149"/>
        <v>2000</v>
      </c>
      <c r="Z344" s="63">
        <f t="shared" si="150"/>
        <v>425</v>
      </c>
      <c r="AA344" s="63">
        <f t="shared" si="151"/>
        <v>425</v>
      </c>
      <c r="AB344" s="63">
        <v>425</v>
      </c>
      <c r="AC344" s="63"/>
      <c r="AD344" s="63"/>
      <c r="AE344" s="63"/>
      <c r="AG344" s="102"/>
      <c r="AH344" s="116">
        <f t="shared" si="126"/>
        <v>0</v>
      </c>
      <c r="AI344" s="368">
        <f t="shared" si="145"/>
        <v>0</v>
      </c>
      <c r="AJ344" s="368">
        <f t="shared" si="146"/>
        <v>0</v>
      </c>
      <c r="AK344" s="64"/>
      <c r="AL344" s="64"/>
      <c r="AM344" s="64"/>
      <c r="AN344" s="64"/>
      <c r="AO344" s="64"/>
      <c r="AP344" s="64"/>
      <c r="AQ344" s="64"/>
      <c r="AR344" s="64"/>
      <c r="AS344" s="64"/>
      <c r="AT344" s="64"/>
      <c r="AU344" s="64"/>
      <c r="AV344" s="64"/>
      <c r="AW344" s="64"/>
      <c r="AX344" s="64"/>
      <c r="AY344" s="64"/>
      <c r="AZ344" s="64"/>
      <c r="BA344" s="64"/>
      <c r="BB344" s="64"/>
      <c r="BC344" s="64"/>
      <c r="BD344" s="64"/>
      <c r="BE344" s="64"/>
      <c r="BF344" s="64"/>
      <c r="BG344" s="64"/>
      <c r="BH344" s="64"/>
      <c r="BI344" s="64"/>
      <c r="BJ344" s="64"/>
      <c r="BK344" s="64"/>
      <c r="BL344" s="64"/>
      <c r="BM344" s="64"/>
      <c r="BN344" s="64"/>
      <c r="BO344" s="64"/>
      <c r="BP344" s="64"/>
      <c r="BQ344" s="64"/>
      <c r="BR344" s="64"/>
      <c r="BS344" s="64"/>
      <c r="BT344" s="64"/>
      <c r="BU344" s="64"/>
      <c r="BV344" s="64"/>
      <c r="BW344" s="64"/>
      <c r="BX344" s="64"/>
      <c r="BY344" s="64"/>
      <c r="BZ344" s="64"/>
      <c r="CA344" s="64"/>
      <c r="CB344" s="64"/>
      <c r="CC344" s="64"/>
      <c r="CD344" s="64"/>
      <c r="CE344" s="64"/>
      <c r="CF344" s="64"/>
      <c r="CG344" s="64"/>
      <c r="CH344" s="65"/>
    </row>
    <row r="345" spans="1:86" s="66" customFormat="1" ht="53.25" customHeight="1" x14ac:dyDescent="0.25">
      <c r="A345" s="166">
        <v>10</v>
      </c>
      <c r="B345" s="70" t="s">
        <v>536</v>
      </c>
      <c r="C345" s="52"/>
      <c r="D345" s="52" t="s">
        <v>194</v>
      </c>
      <c r="E345" s="52"/>
      <c r="F345" s="52"/>
      <c r="G345" s="70"/>
      <c r="H345" s="59" t="s">
        <v>537</v>
      </c>
      <c r="I345" s="60">
        <v>12000</v>
      </c>
      <c r="J345" s="60">
        <v>12000</v>
      </c>
      <c r="K345" s="71"/>
      <c r="L345" s="71"/>
      <c r="M345" s="71"/>
      <c r="N345" s="71"/>
      <c r="O345" s="71"/>
      <c r="P345" s="124">
        <v>6000</v>
      </c>
      <c r="Q345" s="124">
        <v>6000</v>
      </c>
      <c r="R345" s="128">
        <v>3135.58</v>
      </c>
      <c r="S345" s="128">
        <v>3135.58</v>
      </c>
      <c r="T345" s="124">
        <v>6000</v>
      </c>
      <c r="U345" s="124">
        <v>6000</v>
      </c>
      <c r="V345" s="63">
        <f t="shared" si="147"/>
        <v>6000</v>
      </c>
      <c r="W345" s="63">
        <f t="shared" si="148"/>
        <v>6000</v>
      </c>
      <c r="X345" s="60">
        <v>12000</v>
      </c>
      <c r="Y345" s="63">
        <f t="shared" si="149"/>
        <v>6000</v>
      </c>
      <c r="Z345" s="63">
        <f t="shared" si="150"/>
        <v>5640</v>
      </c>
      <c r="AA345" s="63">
        <f t="shared" si="151"/>
        <v>5640</v>
      </c>
      <c r="AB345" s="63">
        <v>5640</v>
      </c>
      <c r="AC345" s="63"/>
      <c r="AD345" s="63"/>
      <c r="AE345" s="63"/>
      <c r="AG345" s="102"/>
      <c r="AH345" s="116">
        <f t="shared" si="126"/>
        <v>0</v>
      </c>
      <c r="AI345" s="368">
        <f t="shared" si="145"/>
        <v>0</v>
      </c>
      <c r="AJ345" s="368">
        <f t="shared" si="146"/>
        <v>0</v>
      </c>
      <c r="AK345" s="64"/>
      <c r="AL345" s="64"/>
      <c r="AM345" s="64"/>
      <c r="AN345" s="64"/>
      <c r="AO345" s="64"/>
      <c r="AP345" s="64"/>
      <c r="AQ345" s="64"/>
      <c r="AR345" s="64"/>
      <c r="AS345" s="64"/>
      <c r="AT345" s="64"/>
      <c r="AU345" s="64"/>
      <c r="AV345" s="64"/>
      <c r="AW345" s="64"/>
      <c r="AX345" s="64"/>
      <c r="AY345" s="64"/>
      <c r="AZ345" s="64"/>
      <c r="BA345" s="64"/>
      <c r="BB345" s="64"/>
      <c r="BC345" s="64"/>
      <c r="BD345" s="64"/>
      <c r="BE345" s="64"/>
      <c r="BF345" s="64"/>
      <c r="BG345" s="64"/>
      <c r="BH345" s="64"/>
      <c r="BI345" s="64"/>
      <c r="BJ345" s="64"/>
      <c r="BK345" s="64"/>
      <c r="BL345" s="64"/>
      <c r="BM345" s="64"/>
      <c r="BN345" s="64"/>
      <c r="BO345" s="64"/>
      <c r="BP345" s="64"/>
      <c r="BQ345" s="64"/>
      <c r="BR345" s="64"/>
      <c r="BS345" s="64"/>
      <c r="BT345" s="64"/>
      <c r="BU345" s="64"/>
      <c r="BV345" s="64"/>
      <c r="BW345" s="64"/>
      <c r="BX345" s="64"/>
      <c r="BY345" s="64"/>
      <c r="BZ345" s="64"/>
      <c r="CA345" s="64"/>
      <c r="CB345" s="64"/>
      <c r="CC345" s="64"/>
      <c r="CD345" s="64"/>
      <c r="CE345" s="64"/>
      <c r="CF345" s="64"/>
      <c r="CG345" s="64"/>
      <c r="CH345" s="65"/>
    </row>
    <row r="346" spans="1:86" s="66" customFormat="1" ht="53.25" customHeight="1" x14ac:dyDescent="0.25">
      <c r="A346" s="166">
        <v>11</v>
      </c>
      <c r="B346" s="70" t="s">
        <v>538</v>
      </c>
      <c r="C346" s="52"/>
      <c r="D346" s="52" t="s">
        <v>194</v>
      </c>
      <c r="E346" s="52"/>
      <c r="F346" s="52"/>
      <c r="G346" s="70"/>
      <c r="H346" s="59" t="s">
        <v>539</v>
      </c>
      <c r="I346" s="60">
        <v>5000</v>
      </c>
      <c r="J346" s="60">
        <v>5000</v>
      </c>
      <c r="K346" s="71"/>
      <c r="L346" s="71"/>
      <c r="M346" s="71"/>
      <c r="N346" s="71"/>
      <c r="O346" s="71"/>
      <c r="P346" s="124">
        <v>2500</v>
      </c>
      <c r="Q346" s="124">
        <v>2500</v>
      </c>
      <c r="R346" s="128">
        <v>2440.14</v>
      </c>
      <c r="S346" s="128">
        <v>2440.14</v>
      </c>
      <c r="T346" s="124">
        <v>2500</v>
      </c>
      <c r="U346" s="124">
        <v>2500</v>
      </c>
      <c r="V346" s="63">
        <f t="shared" si="147"/>
        <v>2500</v>
      </c>
      <c r="W346" s="63">
        <f t="shared" si="148"/>
        <v>2500</v>
      </c>
      <c r="X346" s="60">
        <v>5000</v>
      </c>
      <c r="Y346" s="63">
        <f t="shared" si="149"/>
        <v>2500</v>
      </c>
      <c r="Z346" s="63">
        <f t="shared" si="150"/>
        <v>2350</v>
      </c>
      <c r="AA346" s="63">
        <f t="shared" si="151"/>
        <v>2350</v>
      </c>
      <c r="AB346" s="63">
        <v>2350</v>
      </c>
      <c r="AC346" s="63"/>
      <c r="AD346" s="63"/>
      <c r="AE346" s="63"/>
      <c r="AG346" s="102"/>
      <c r="AH346" s="116">
        <f t="shared" si="126"/>
        <v>0</v>
      </c>
      <c r="AI346" s="368">
        <f t="shared" si="145"/>
        <v>0</v>
      </c>
      <c r="AJ346" s="368">
        <f t="shared" si="146"/>
        <v>0</v>
      </c>
      <c r="AK346" s="64"/>
      <c r="AL346" s="64"/>
      <c r="AM346" s="64"/>
      <c r="AN346" s="64"/>
      <c r="AO346" s="64"/>
      <c r="AP346" s="64"/>
      <c r="AQ346" s="64"/>
      <c r="AR346" s="64"/>
      <c r="AS346" s="64"/>
      <c r="AT346" s="64"/>
      <c r="AU346" s="64"/>
      <c r="AV346" s="64"/>
      <c r="AW346" s="64"/>
      <c r="AX346" s="64"/>
      <c r="AY346" s="64"/>
      <c r="AZ346" s="64"/>
      <c r="BA346" s="64"/>
      <c r="BB346" s="64"/>
      <c r="BC346" s="64"/>
      <c r="BD346" s="64"/>
      <c r="BE346" s="64"/>
      <c r="BF346" s="64"/>
      <c r="BG346" s="64"/>
      <c r="BH346" s="64"/>
      <c r="BI346" s="64"/>
      <c r="BJ346" s="64"/>
      <c r="BK346" s="64"/>
      <c r="BL346" s="64"/>
      <c r="BM346" s="64"/>
      <c r="BN346" s="64"/>
      <c r="BO346" s="64"/>
      <c r="BP346" s="64"/>
      <c r="BQ346" s="64"/>
      <c r="BR346" s="64"/>
      <c r="BS346" s="64"/>
      <c r="BT346" s="64"/>
      <c r="BU346" s="64"/>
      <c r="BV346" s="64"/>
      <c r="BW346" s="64"/>
      <c r="BX346" s="64"/>
      <c r="BY346" s="64"/>
      <c r="BZ346" s="64"/>
      <c r="CA346" s="64"/>
      <c r="CB346" s="64"/>
      <c r="CC346" s="64"/>
      <c r="CD346" s="64"/>
      <c r="CE346" s="64"/>
      <c r="CF346" s="64"/>
      <c r="CG346" s="64"/>
      <c r="CH346" s="65"/>
    </row>
    <row r="347" spans="1:86" s="66" customFormat="1" ht="53.25" customHeight="1" x14ac:dyDescent="0.25">
      <c r="A347" s="166">
        <v>12</v>
      </c>
      <c r="B347" s="70" t="s">
        <v>540</v>
      </c>
      <c r="C347" s="52"/>
      <c r="D347" s="52" t="s">
        <v>194</v>
      </c>
      <c r="E347" s="52"/>
      <c r="F347" s="52"/>
      <c r="G347" s="70"/>
      <c r="H347" s="59" t="s">
        <v>541</v>
      </c>
      <c r="I347" s="60">
        <v>3200</v>
      </c>
      <c r="J347" s="60">
        <v>3200</v>
      </c>
      <c r="K347" s="71"/>
      <c r="L347" s="71"/>
      <c r="M347" s="71"/>
      <c r="N347" s="71"/>
      <c r="O347" s="71"/>
      <c r="P347" s="167">
        <v>2100</v>
      </c>
      <c r="Q347" s="167">
        <v>2100</v>
      </c>
      <c r="R347" s="71"/>
      <c r="S347" s="71"/>
      <c r="T347" s="167">
        <v>2100</v>
      </c>
      <c r="U347" s="167">
        <v>2100</v>
      </c>
      <c r="V347" s="63">
        <f t="shared" si="147"/>
        <v>2100</v>
      </c>
      <c r="W347" s="63">
        <f t="shared" si="148"/>
        <v>2100</v>
      </c>
      <c r="X347" s="60">
        <v>3200</v>
      </c>
      <c r="Y347" s="63">
        <f t="shared" si="149"/>
        <v>2100</v>
      </c>
      <c r="Z347" s="63">
        <v>1000</v>
      </c>
      <c r="AA347" s="63">
        <f t="shared" si="151"/>
        <v>1000</v>
      </c>
      <c r="AB347" s="63">
        <v>1000</v>
      </c>
      <c r="AC347" s="63"/>
      <c r="AD347" s="63"/>
      <c r="AE347" s="63"/>
      <c r="AG347" s="102"/>
      <c r="AH347" s="116">
        <f t="shared" si="126"/>
        <v>0</v>
      </c>
      <c r="AI347" s="368">
        <f t="shared" si="145"/>
        <v>0</v>
      </c>
      <c r="AJ347" s="368">
        <f t="shared" si="146"/>
        <v>0</v>
      </c>
      <c r="AK347" s="64"/>
      <c r="AL347" s="64"/>
      <c r="AM347" s="64"/>
      <c r="AN347" s="64"/>
      <c r="AO347" s="64"/>
      <c r="AP347" s="64"/>
      <c r="AQ347" s="64"/>
      <c r="AR347" s="64"/>
      <c r="AS347" s="64"/>
      <c r="AT347" s="64"/>
      <c r="AU347" s="64"/>
      <c r="AV347" s="64"/>
      <c r="AW347" s="64"/>
      <c r="AX347" s="64"/>
      <c r="AY347" s="64"/>
      <c r="AZ347" s="64"/>
      <c r="BA347" s="64"/>
      <c r="BB347" s="64"/>
      <c r="BC347" s="64"/>
      <c r="BD347" s="64"/>
      <c r="BE347" s="64"/>
      <c r="BF347" s="64"/>
      <c r="BG347" s="64"/>
      <c r="BH347" s="64"/>
      <c r="BI347" s="64"/>
      <c r="BJ347" s="64"/>
      <c r="BK347" s="64"/>
      <c r="BL347" s="64"/>
      <c r="BM347" s="64"/>
      <c r="BN347" s="64"/>
      <c r="BO347" s="64"/>
      <c r="BP347" s="64"/>
      <c r="BQ347" s="64"/>
      <c r="BR347" s="64"/>
      <c r="BS347" s="64"/>
      <c r="BT347" s="64"/>
      <c r="BU347" s="64"/>
      <c r="BV347" s="64"/>
      <c r="BW347" s="64"/>
      <c r="BX347" s="64"/>
      <c r="BY347" s="64"/>
      <c r="BZ347" s="64"/>
      <c r="CA347" s="64"/>
      <c r="CB347" s="64"/>
      <c r="CC347" s="64"/>
      <c r="CD347" s="64"/>
      <c r="CE347" s="64"/>
      <c r="CF347" s="64"/>
      <c r="CG347" s="64"/>
      <c r="CH347" s="65"/>
    </row>
    <row r="348" spans="1:86" s="66" customFormat="1" ht="53.25" customHeight="1" x14ac:dyDescent="0.25">
      <c r="A348" s="166">
        <v>13</v>
      </c>
      <c r="B348" s="168" t="s">
        <v>542</v>
      </c>
      <c r="C348" s="52"/>
      <c r="D348" s="52">
        <v>1</v>
      </c>
      <c r="E348" s="52"/>
      <c r="F348" s="52"/>
      <c r="G348" s="168"/>
      <c r="H348" s="59" t="s">
        <v>543</v>
      </c>
      <c r="I348" s="60">
        <v>2400</v>
      </c>
      <c r="J348" s="60">
        <v>2400</v>
      </c>
      <c r="K348" s="71"/>
      <c r="L348" s="71"/>
      <c r="M348" s="71"/>
      <c r="N348" s="71"/>
      <c r="O348" s="71"/>
      <c r="P348" s="167">
        <v>2067</v>
      </c>
      <c r="Q348" s="167">
        <v>2067</v>
      </c>
      <c r="R348" s="71"/>
      <c r="S348" s="71"/>
      <c r="T348" s="167">
        <v>2067</v>
      </c>
      <c r="U348" s="167">
        <v>2067</v>
      </c>
      <c r="V348" s="63">
        <f t="shared" si="147"/>
        <v>2067</v>
      </c>
      <c r="W348" s="63">
        <f t="shared" si="148"/>
        <v>2067</v>
      </c>
      <c r="X348" s="60">
        <v>2400</v>
      </c>
      <c r="Y348" s="63">
        <f t="shared" si="149"/>
        <v>2067</v>
      </c>
      <c r="Z348" s="63">
        <v>260</v>
      </c>
      <c r="AA348" s="63">
        <f t="shared" si="151"/>
        <v>260</v>
      </c>
      <c r="AB348" s="63">
        <v>260</v>
      </c>
      <c r="AC348" s="63"/>
      <c r="AD348" s="63"/>
      <c r="AE348" s="63"/>
      <c r="AG348" s="102"/>
      <c r="AH348" s="116">
        <f t="shared" si="126"/>
        <v>0</v>
      </c>
      <c r="AI348" s="368">
        <f t="shared" si="145"/>
        <v>0</v>
      </c>
      <c r="AJ348" s="368">
        <f t="shared" si="146"/>
        <v>0</v>
      </c>
      <c r="AK348" s="64"/>
      <c r="AL348" s="64"/>
      <c r="AM348" s="64"/>
      <c r="AN348" s="64"/>
      <c r="AO348" s="64"/>
      <c r="AP348" s="64"/>
      <c r="AQ348" s="64"/>
      <c r="AR348" s="64"/>
      <c r="AS348" s="64"/>
      <c r="AT348" s="64"/>
      <c r="AU348" s="64"/>
      <c r="AV348" s="64"/>
      <c r="AW348" s="64"/>
      <c r="AX348" s="64"/>
      <c r="AY348" s="64"/>
      <c r="AZ348" s="64"/>
      <c r="BA348" s="64"/>
      <c r="BB348" s="64"/>
      <c r="BC348" s="64"/>
      <c r="BD348" s="64"/>
      <c r="BE348" s="64"/>
      <c r="BF348" s="64"/>
      <c r="BG348" s="64"/>
      <c r="BH348" s="64"/>
      <c r="BI348" s="64"/>
      <c r="BJ348" s="64"/>
      <c r="BK348" s="64"/>
      <c r="BL348" s="64"/>
      <c r="BM348" s="64"/>
      <c r="BN348" s="64"/>
      <c r="BO348" s="64"/>
      <c r="BP348" s="64"/>
      <c r="BQ348" s="64"/>
      <c r="BR348" s="64"/>
      <c r="BS348" s="64"/>
      <c r="BT348" s="64"/>
      <c r="BU348" s="64"/>
      <c r="BV348" s="64"/>
      <c r="BW348" s="64"/>
      <c r="BX348" s="64"/>
      <c r="BY348" s="64"/>
      <c r="BZ348" s="64"/>
      <c r="CA348" s="64"/>
      <c r="CB348" s="64"/>
      <c r="CC348" s="64"/>
      <c r="CD348" s="64"/>
      <c r="CE348" s="64"/>
      <c r="CF348" s="64"/>
      <c r="CG348" s="64"/>
      <c r="CH348" s="65"/>
    </row>
    <row r="349" spans="1:86" s="66" customFormat="1" ht="53.25" customHeight="1" x14ac:dyDescent="0.25">
      <c r="A349" s="166">
        <v>14</v>
      </c>
      <c r="B349" s="165" t="s">
        <v>544</v>
      </c>
      <c r="C349" s="52"/>
      <c r="D349" s="52">
        <v>1</v>
      </c>
      <c r="E349" s="52"/>
      <c r="F349" s="52"/>
      <c r="G349" s="165"/>
      <c r="H349" s="59" t="s">
        <v>545</v>
      </c>
      <c r="I349" s="60">
        <v>2400</v>
      </c>
      <c r="J349" s="60">
        <v>2400</v>
      </c>
      <c r="K349" s="71"/>
      <c r="L349" s="71"/>
      <c r="M349" s="71"/>
      <c r="N349" s="71"/>
      <c r="O349" s="71"/>
      <c r="P349" s="167">
        <v>2000</v>
      </c>
      <c r="Q349" s="167">
        <v>2000</v>
      </c>
      <c r="R349" s="71"/>
      <c r="S349" s="71"/>
      <c r="T349" s="167">
        <v>2000</v>
      </c>
      <c r="U349" s="167">
        <v>2000</v>
      </c>
      <c r="V349" s="63">
        <f t="shared" si="147"/>
        <v>2000</v>
      </c>
      <c r="W349" s="63">
        <f t="shared" si="148"/>
        <v>2000</v>
      </c>
      <c r="X349" s="60">
        <v>2400</v>
      </c>
      <c r="Y349" s="63">
        <f t="shared" si="149"/>
        <v>2000</v>
      </c>
      <c r="Z349" s="63">
        <v>330</v>
      </c>
      <c r="AA349" s="63">
        <f t="shared" si="151"/>
        <v>330</v>
      </c>
      <c r="AB349" s="63">
        <v>330</v>
      </c>
      <c r="AC349" s="63"/>
      <c r="AD349" s="63"/>
      <c r="AE349" s="63"/>
      <c r="AG349" s="102"/>
      <c r="AH349" s="116">
        <f t="shared" si="126"/>
        <v>0</v>
      </c>
      <c r="AI349" s="368">
        <f t="shared" si="145"/>
        <v>0</v>
      </c>
      <c r="AJ349" s="368">
        <f t="shared" si="146"/>
        <v>0</v>
      </c>
      <c r="AK349" s="64"/>
      <c r="AL349" s="64"/>
      <c r="AM349" s="64"/>
      <c r="AN349" s="64"/>
      <c r="AO349" s="64"/>
      <c r="AP349" s="64"/>
      <c r="AQ349" s="64"/>
      <c r="AR349" s="64"/>
      <c r="AS349" s="64"/>
      <c r="AT349" s="64"/>
      <c r="AU349" s="64"/>
      <c r="AV349" s="64"/>
      <c r="AW349" s="64"/>
      <c r="AX349" s="64"/>
      <c r="AY349" s="64"/>
      <c r="AZ349" s="64"/>
      <c r="BA349" s="64"/>
      <c r="BB349" s="64"/>
      <c r="BC349" s="64"/>
      <c r="BD349" s="64"/>
      <c r="BE349" s="64"/>
      <c r="BF349" s="64"/>
      <c r="BG349" s="64"/>
      <c r="BH349" s="64"/>
      <c r="BI349" s="64"/>
      <c r="BJ349" s="64"/>
      <c r="BK349" s="64"/>
      <c r="BL349" s="64"/>
      <c r="BM349" s="64"/>
      <c r="BN349" s="64"/>
      <c r="BO349" s="64"/>
      <c r="BP349" s="64"/>
      <c r="BQ349" s="64"/>
      <c r="BR349" s="64"/>
      <c r="BS349" s="64"/>
      <c r="BT349" s="64"/>
      <c r="BU349" s="64"/>
      <c r="BV349" s="64"/>
      <c r="BW349" s="64"/>
      <c r="BX349" s="64"/>
      <c r="BY349" s="64"/>
      <c r="BZ349" s="64"/>
      <c r="CA349" s="64"/>
      <c r="CB349" s="64"/>
      <c r="CC349" s="64"/>
      <c r="CD349" s="64"/>
      <c r="CE349" s="64"/>
      <c r="CF349" s="64"/>
      <c r="CG349" s="64"/>
      <c r="CH349" s="65"/>
    </row>
    <row r="350" spans="1:86" s="122" customFormat="1" ht="42" customHeight="1" x14ac:dyDescent="0.25">
      <c r="A350" s="169" t="s">
        <v>210</v>
      </c>
      <c r="B350" s="170" t="s">
        <v>189</v>
      </c>
      <c r="C350" s="52"/>
      <c r="D350" s="52"/>
      <c r="E350" s="52"/>
      <c r="F350" s="52"/>
      <c r="G350" s="170"/>
      <c r="H350" s="159"/>
      <c r="I350" s="101"/>
      <c r="J350" s="101"/>
      <c r="K350" s="101"/>
      <c r="L350" s="101"/>
      <c r="M350" s="101"/>
      <c r="N350" s="101"/>
      <c r="O350" s="101"/>
      <c r="P350" s="101"/>
      <c r="Q350" s="101"/>
      <c r="R350" s="101"/>
      <c r="S350" s="101"/>
      <c r="T350" s="101"/>
      <c r="U350" s="101"/>
      <c r="V350" s="63"/>
      <c r="W350" s="101"/>
      <c r="X350" s="101"/>
      <c r="Y350" s="101"/>
      <c r="Z350" s="101"/>
      <c r="AA350" s="101"/>
      <c r="AB350" s="101"/>
      <c r="AC350" s="101"/>
      <c r="AD350" s="54"/>
      <c r="AE350" s="54"/>
      <c r="AG350" s="140"/>
      <c r="AH350" s="116">
        <f t="shared" si="126"/>
        <v>0</v>
      </c>
      <c r="AI350" s="368">
        <f t="shared" si="145"/>
        <v>0</v>
      </c>
      <c r="AJ350" s="368">
        <f t="shared" si="146"/>
        <v>0</v>
      </c>
      <c r="AK350" s="120"/>
      <c r="AL350" s="120"/>
      <c r="AM350" s="120"/>
      <c r="AN350" s="120"/>
      <c r="AO350" s="120"/>
      <c r="AP350" s="120"/>
      <c r="AQ350" s="120"/>
      <c r="AR350" s="120"/>
      <c r="AS350" s="120"/>
      <c r="AT350" s="120"/>
      <c r="AU350" s="120"/>
      <c r="AV350" s="120"/>
      <c r="AW350" s="120"/>
      <c r="AX350" s="120"/>
      <c r="AY350" s="120"/>
      <c r="AZ350" s="120"/>
      <c r="BA350" s="120"/>
      <c r="BB350" s="120"/>
      <c r="BC350" s="120"/>
      <c r="BD350" s="120"/>
      <c r="BE350" s="120"/>
      <c r="BF350" s="120"/>
      <c r="BG350" s="120"/>
      <c r="BH350" s="120"/>
      <c r="BI350" s="120"/>
      <c r="BJ350" s="120"/>
      <c r="BK350" s="120"/>
      <c r="BL350" s="120"/>
      <c r="BM350" s="120"/>
      <c r="BN350" s="120"/>
      <c r="BO350" s="120"/>
      <c r="BP350" s="120"/>
      <c r="BQ350" s="120"/>
      <c r="BR350" s="120"/>
      <c r="BS350" s="120"/>
      <c r="BT350" s="120"/>
      <c r="BU350" s="120"/>
      <c r="BV350" s="120"/>
      <c r="BW350" s="120"/>
      <c r="BX350" s="120"/>
      <c r="BY350" s="120"/>
      <c r="BZ350" s="120"/>
      <c r="CA350" s="120"/>
      <c r="CB350" s="120"/>
      <c r="CC350" s="120"/>
      <c r="CD350" s="120"/>
      <c r="CE350" s="120"/>
      <c r="CF350" s="120"/>
      <c r="CG350" s="120"/>
      <c r="CH350" s="121"/>
    </row>
    <row r="351" spans="1:86" s="158" customFormat="1" ht="55.5" customHeight="1" x14ac:dyDescent="0.25">
      <c r="A351" s="166">
        <v>1</v>
      </c>
      <c r="B351" s="72" t="s">
        <v>546</v>
      </c>
      <c r="C351" s="52"/>
      <c r="D351" s="52"/>
      <c r="E351" s="52">
        <v>1</v>
      </c>
      <c r="F351" s="52">
        <v>1</v>
      </c>
      <c r="G351" s="72"/>
      <c r="H351" s="52" t="s">
        <v>977</v>
      </c>
      <c r="I351" s="60">
        <v>6400</v>
      </c>
      <c r="J351" s="60">
        <v>6400</v>
      </c>
      <c r="K351" s="77"/>
      <c r="L351" s="77"/>
      <c r="M351" s="77"/>
      <c r="N351" s="77"/>
      <c r="O351" s="77"/>
      <c r="P351" s="77"/>
      <c r="Q351" s="77"/>
      <c r="R351" s="77"/>
      <c r="S351" s="77"/>
      <c r="T351" s="77"/>
      <c r="U351" s="77"/>
      <c r="V351" s="63">
        <f t="shared" ref="V351:V381" si="152">W351</f>
        <v>0</v>
      </c>
      <c r="W351" s="63">
        <f t="shared" ref="W351:W364" si="153">Y351</f>
        <v>0</v>
      </c>
      <c r="X351" s="60">
        <v>6400</v>
      </c>
      <c r="Y351" s="101">
        <f t="shared" ref="Y351:Y364" si="154">K351+Q351</f>
        <v>0</v>
      </c>
      <c r="Z351" s="63">
        <v>4000</v>
      </c>
      <c r="AA351" s="63">
        <f>AB351+AC351</f>
        <v>2000</v>
      </c>
      <c r="AB351" s="63">
        <v>2000</v>
      </c>
      <c r="AC351" s="63"/>
      <c r="AD351" s="63"/>
      <c r="AE351" s="63"/>
      <c r="AG351" s="208"/>
      <c r="AH351" s="116">
        <f t="shared" si="126"/>
        <v>0</v>
      </c>
      <c r="AI351" s="368">
        <f t="shared" si="145"/>
        <v>0</v>
      </c>
      <c r="AJ351" s="368">
        <f t="shared" si="146"/>
        <v>0</v>
      </c>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c r="BI351" s="209"/>
      <c r="BJ351" s="209"/>
      <c r="BK351" s="209"/>
      <c r="BL351" s="209"/>
      <c r="BM351" s="209"/>
      <c r="BN351" s="209"/>
      <c r="BO351" s="209"/>
      <c r="BP351" s="209"/>
      <c r="BQ351" s="209"/>
      <c r="BR351" s="209"/>
      <c r="BS351" s="209"/>
      <c r="BT351" s="209"/>
      <c r="BU351" s="209"/>
      <c r="BV351" s="209"/>
      <c r="BW351" s="209"/>
      <c r="BX351" s="209"/>
      <c r="BY351" s="209"/>
      <c r="BZ351" s="209"/>
      <c r="CA351" s="209"/>
      <c r="CB351" s="209"/>
      <c r="CC351" s="209"/>
      <c r="CD351" s="209"/>
      <c r="CE351" s="209"/>
      <c r="CF351" s="209"/>
      <c r="CG351" s="209"/>
      <c r="CH351" s="210"/>
    </row>
    <row r="352" spans="1:86" s="66" customFormat="1" ht="54" customHeight="1" x14ac:dyDescent="0.25">
      <c r="A352" s="166">
        <v>2</v>
      </c>
      <c r="B352" s="72" t="s">
        <v>547</v>
      </c>
      <c r="C352" s="52"/>
      <c r="D352" s="52"/>
      <c r="E352" s="52">
        <v>1</v>
      </c>
      <c r="F352" s="52">
        <v>1</v>
      </c>
      <c r="G352" s="72"/>
      <c r="H352" s="52" t="s">
        <v>974</v>
      </c>
      <c r="I352" s="60">
        <v>9000</v>
      </c>
      <c r="J352" s="60">
        <v>9000</v>
      </c>
      <c r="K352" s="71"/>
      <c r="L352" s="71"/>
      <c r="M352" s="71"/>
      <c r="N352" s="71"/>
      <c r="O352" s="71"/>
      <c r="P352" s="71"/>
      <c r="Q352" s="71"/>
      <c r="R352" s="71"/>
      <c r="S352" s="71"/>
      <c r="T352" s="71"/>
      <c r="U352" s="71"/>
      <c r="V352" s="63">
        <f t="shared" si="152"/>
        <v>0</v>
      </c>
      <c r="W352" s="63">
        <f t="shared" si="153"/>
        <v>0</v>
      </c>
      <c r="X352" s="60">
        <v>9000</v>
      </c>
      <c r="Y352" s="101">
        <f t="shared" si="154"/>
        <v>0</v>
      </c>
      <c r="Z352" s="63">
        <v>5000</v>
      </c>
      <c r="AA352" s="63">
        <f t="shared" ref="AA352:AA364" si="155">AB352+AC352</f>
        <v>2000</v>
      </c>
      <c r="AB352" s="63">
        <v>2000</v>
      </c>
      <c r="AC352" s="63"/>
      <c r="AD352" s="63"/>
      <c r="AE352" s="63"/>
      <c r="AG352" s="102"/>
      <c r="AH352" s="116">
        <f t="shared" si="126"/>
        <v>0</v>
      </c>
      <c r="AI352" s="368">
        <f t="shared" si="145"/>
        <v>0</v>
      </c>
      <c r="AJ352" s="368">
        <f t="shared" si="146"/>
        <v>0</v>
      </c>
      <c r="AK352" s="64"/>
      <c r="AL352" s="64"/>
      <c r="AM352" s="64"/>
      <c r="AN352" s="64"/>
      <c r="AO352" s="64"/>
      <c r="AP352" s="64"/>
      <c r="AQ352" s="64"/>
      <c r="AR352" s="64"/>
      <c r="AS352" s="64"/>
      <c r="AT352" s="64"/>
      <c r="AU352" s="64"/>
      <c r="AV352" s="64"/>
      <c r="AW352" s="64"/>
      <c r="AX352" s="64"/>
      <c r="AY352" s="64"/>
      <c r="AZ352" s="64"/>
      <c r="BA352" s="64"/>
      <c r="BB352" s="64"/>
      <c r="BC352" s="64"/>
      <c r="BD352" s="64"/>
      <c r="BE352" s="64"/>
      <c r="BF352" s="64"/>
      <c r="BG352" s="64"/>
      <c r="BH352" s="64"/>
      <c r="BI352" s="64"/>
      <c r="BJ352" s="64"/>
      <c r="BK352" s="64"/>
      <c r="BL352" s="64"/>
      <c r="BM352" s="64"/>
      <c r="BN352" s="64"/>
      <c r="BO352" s="64"/>
      <c r="BP352" s="64"/>
      <c r="BQ352" s="64"/>
      <c r="BR352" s="64"/>
      <c r="BS352" s="64"/>
      <c r="BT352" s="64"/>
      <c r="BU352" s="64"/>
      <c r="BV352" s="64"/>
      <c r="BW352" s="64"/>
      <c r="BX352" s="64"/>
      <c r="BY352" s="64"/>
      <c r="BZ352" s="64"/>
      <c r="CA352" s="64"/>
      <c r="CB352" s="64"/>
      <c r="CC352" s="64"/>
      <c r="CD352" s="64"/>
      <c r="CE352" s="64"/>
      <c r="CF352" s="64"/>
      <c r="CG352" s="64"/>
      <c r="CH352" s="65"/>
    </row>
    <row r="353" spans="1:86" s="66" customFormat="1" ht="52.5" customHeight="1" x14ac:dyDescent="0.25">
      <c r="A353" s="166">
        <v>3</v>
      </c>
      <c r="B353" s="72" t="s">
        <v>548</v>
      </c>
      <c r="C353" s="52"/>
      <c r="D353" s="52"/>
      <c r="E353" s="52">
        <v>1</v>
      </c>
      <c r="F353" s="52">
        <v>1</v>
      </c>
      <c r="G353" s="72"/>
      <c r="H353" s="52" t="s">
        <v>975</v>
      </c>
      <c r="I353" s="60">
        <v>3000</v>
      </c>
      <c r="J353" s="60">
        <v>3000</v>
      </c>
      <c r="K353" s="71"/>
      <c r="L353" s="71"/>
      <c r="M353" s="71"/>
      <c r="N353" s="71"/>
      <c r="O353" s="71"/>
      <c r="P353" s="71"/>
      <c r="Q353" s="71"/>
      <c r="R353" s="71"/>
      <c r="S353" s="71"/>
      <c r="T353" s="71"/>
      <c r="U353" s="71"/>
      <c r="V353" s="63">
        <f t="shared" si="152"/>
        <v>0</v>
      </c>
      <c r="W353" s="63">
        <f t="shared" si="153"/>
        <v>0</v>
      </c>
      <c r="X353" s="60">
        <v>3000</v>
      </c>
      <c r="Y353" s="101">
        <f t="shared" si="154"/>
        <v>0</v>
      </c>
      <c r="Z353" s="63">
        <v>2000</v>
      </c>
      <c r="AA353" s="63">
        <f t="shared" si="155"/>
        <v>1000</v>
      </c>
      <c r="AB353" s="63">
        <v>1000</v>
      </c>
      <c r="AC353" s="63"/>
      <c r="AD353" s="63"/>
      <c r="AE353" s="63"/>
      <c r="AG353" s="102"/>
      <c r="AH353" s="116">
        <f t="shared" ref="AH353:AH416" si="156">V353-W353</f>
        <v>0</v>
      </c>
      <c r="AI353" s="368">
        <f t="shared" si="145"/>
        <v>0</v>
      </c>
      <c r="AJ353" s="368">
        <f t="shared" si="146"/>
        <v>0</v>
      </c>
      <c r="AK353" s="64"/>
      <c r="AL353" s="64"/>
      <c r="AM353" s="64"/>
      <c r="AN353" s="64"/>
      <c r="AO353" s="64"/>
      <c r="AP353" s="64"/>
      <c r="AQ353" s="64"/>
      <c r="AR353" s="64"/>
      <c r="AS353" s="64"/>
      <c r="AT353" s="64"/>
      <c r="AU353" s="64"/>
      <c r="AV353" s="64"/>
      <c r="AW353" s="64"/>
      <c r="AX353" s="64"/>
      <c r="AY353" s="64"/>
      <c r="AZ353" s="64"/>
      <c r="BA353" s="64"/>
      <c r="BB353" s="64"/>
      <c r="BC353" s="64"/>
      <c r="BD353" s="64"/>
      <c r="BE353" s="64"/>
      <c r="BF353" s="64"/>
      <c r="BG353" s="64"/>
      <c r="BH353" s="64"/>
      <c r="BI353" s="64"/>
      <c r="BJ353" s="64"/>
      <c r="BK353" s="64"/>
      <c r="BL353" s="64"/>
      <c r="BM353" s="64"/>
      <c r="BN353" s="64"/>
      <c r="BO353" s="64"/>
      <c r="BP353" s="64"/>
      <c r="BQ353" s="64"/>
      <c r="BR353" s="64"/>
      <c r="BS353" s="64"/>
      <c r="BT353" s="64"/>
      <c r="BU353" s="64"/>
      <c r="BV353" s="64"/>
      <c r="BW353" s="64"/>
      <c r="BX353" s="64"/>
      <c r="BY353" s="64"/>
      <c r="BZ353" s="64"/>
      <c r="CA353" s="64"/>
      <c r="CB353" s="64"/>
      <c r="CC353" s="64"/>
      <c r="CD353" s="64"/>
      <c r="CE353" s="64"/>
      <c r="CF353" s="64"/>
      <c r="CG353" s="64"/>
      <c r="CH353" s="65"/>
    </row>
    <row r="354" spans="1:86" s="66" customFormat="1" ht="49.5" customHeight="1" x14ac:dyDescent="0.25">
      <c r="A354" s="166">
        <v>4</v>
      </c>
      <c r="B354" s="72" t="s">
        <v>549</v>
      </c>
      <c r="C354" s="52"/>
      <c r="D354" s="52"/>
      <c r="E354" s="52">
        <v>1</v>
      </c>
      <c r="F354" s="52">
        <v>1</v>
      </c>
      <c r="G354" s="72"/>
      <c r="H354" s="52" t="s">
        <v>989</v>
      </c>
      <c r="I354" s="60">
        <v>2400</v>
      </c>
      <c r="J354" s="60">
        <v>2400</v>
      </c>
      <c r="K354" s="71"/>
      <c r="L354" s="71"/>
      <c r="M354" s="71"/>
      <c r="N354" s="71"/>
      <c r="O354" s="71"/>
      <c r="P354" s="71"/>
      <c r="Q354" s="71"/>
      <c r="R354" s="71"/>
      <c r="S354" s="71"/>
      <c r="T354" s="71"/>
      <c r="U354" s="71"/>
      <c r="V354" s="63">
        <f t="shared" si="152"/>
        <v>0</v>
      </c>
      <c r="W354" s="63">
        <f t="shared" si="153"/>
        <v>0</v>
      </c>
      <c r="X354" s="60">
        <v>2400</v>
      </c>
      <c r="Y354" s="101">
        <f t="shared" si="154"/>
        <v>0</v>
      </c>
      <c r="Z354" s="63">
        <v>2350</v>
      </c>
      <c r="AA354" s="63">
        <f t="shared" si="155"/>
        <v>1000</v>
      </c>
      <c r="AB354" s="63">
        <v>1000</v>
      </c>
      <c r="AC354" s="63"/>
      <c r="AD354" s="63"/>
      <c r="AE354" s="63"/>
      <c r="AG354" s="102"/>
      <c r="AH354" s="116">
        <f t="shared" si="156"/>
        <v>0</v>
      </c>
      <c r="AI354" s="368">
        <f t="shared" si="145"/>
        <v>0</v>
      </c>
      <c r="AJ354" s="368">
        <f t="shared" si="146"/>
        <v>0</v>
      </c>
      <c r="AK354" s="64"/>
      <c r="AL354" s="64"/>
      <c r="AM354" s="64"/>
      <c r="AN354" s="64"/>
      <c r="AO354" s="64"/>
      <c r="AP354" s="64"/>
      <c r="AQ354" s="64"/>
      <c r="AR354" s="64"/>
      <c r="AS354" s="64"/>
      <c r="AT354" s="64"/>
      <c r="AU354" s="64"/>
      <c r="AV354" s="64"/>
      <c r="AW354" s="64"/>
      <c r="AX354" s="64"/>
      <c r="AY354" s="64"/>
      <c r="AZ354" s="64"/>
      <c r="BA354" s="64"/>
      <c r="BB354" s="64"/>
      <c r="BC354" s="64"/>
      <c r="BD354" s="64"/>
      <c r="BE354" s="64"/>
      <c r="BF354" s="64"/>
      <c r="BG354" s="64"/>
      <c r="BH354" s="64"/>
      <c r="BI354" s="64"/>
      <c r="BJ354" s="64"/>
      <c r="BK354" s="64"/>
      <c r="BL354" s="64"/>
      <c r="BM354" s="64"/>
      <c r="BN354" s="64"/>
      <c r="BO354" s="64"/>
      <c r="BP354" s="64"/>
      <c r="BQ354" s="64"/>
      <c r="BR354" s="64"/>
      <c r="BS354" s="64"/>
      <c r="BT354" s="64"/>
      <c r="BU354" s="64"/>
      <c r="BV354" s="64"/>
      <c r="BW354" s="64"/>
      <c r="BX354" s="64"/>
      <c r="BY354" s="64"/>
      <c r="BZ354" s="64"/>
      <c r="CA354" s="64"/>
      <c r="CB354" s="64"/>
      <c r="CC354" s="64"/>
      <c r="CD354" s="64"/>
      <c r="CE354" s="64"/>
      <c r="CF354" s="64"/>
      <c r="CG354" s="64"/>
      <c r="CH354" s="65"/>
    </row>
    <row r="355" spans="1:86" s="66" customFormat="1" ht="36" customHeight="1" x14ac:dyDescent="0.25">
      <c r="A355" s="166">
        <v>5</v>
      </c>
      <c r="B355" s="168" t="s">
        <v>551</v>
      </c>
      <c r="C355" s="52"/>
      <c r="D355" s="52"/>
      <c r="E355" s="52">
        <v>1</v>
      </c>
      <c r="F355" s="52">
        <v>1</v>
      </c>
      <c r="G355" s="168"/>
      <c r="H355" s="72" t="s">
        <v>978</v>
      </c>
      <c r="I355" s="60">
        <v>1800</v>
      </c>
      <c r="J355" s="60">
        <v>1800</v>
      </c>
      <c r="K355" s="71"/>
      <c r="L355" s="71"/>
      <c r="M355" s="71"/>
      <c r="N355" s="71"/>
      <c r="O355" s="71"/>
      <c r="P355" s="71"/>
      <c r="Q355" s="71"/>
      <c r="R355" s="71"/>
      <c r="S355" s="71"/>
      <c r="T355" s="71"/>
      <c r="U355" s="71"/>
      <c r="V355" s="63">
        <f t="shared" si="152"/>
        <v>0</v>
      </c>
      <c r="W355" s="63">
        <f t="shared" si="153"/>
        <v>0</v>
      </c>
      <c r="X355" s="60">
        <v>1800</v>
      </c>
      <c r="Y355" s="101">
        <f t="shared" si="154"/>
        <v>0</v>
      </c>
      <c r="Z355" s="63">
        <v>1750</v>
      </c>
      <c r="AA355" s="63">
        <f t="shared" si="155"/>
        <v>1000</v>
      </c>
      <c r="AB355" s="63">
        <v>1000</v>
      </c>
      <c r="AC355" s="63"/>
      <c r="AD355" s="63"/>
      <c r="AE355" s="63"/>
      <c r="AG355" s="102"/>
      <c r="AH355" s="116">
        <f t="shared" si="156"/>
        <v>0</v>
      </c>
      <c r="AI355" s="368">
        <f t="shared" si="145"/>
        <v>0</v>
      </c>
      <c r="AJ355" s="368">
        <f t="shared" si="146"/>
        <v>0</v>
      </c>
      <c r="AK355" s="64"/>
      <c r="AL355" s="64"/>
      <c r="AM355" s="64"/>
      <c r="AN355" s="64"/>
      <c r="AO355" s="64"/>
      <c r="AP355" s="64"/>
      <c r="AQ355" s="64"/>
      <c r="AR355" s="64"/>
      <c r="AS355" s="64"/>
      <c r="AT355" s="64"/>
      <c r="AU355" s="64"/>
      <c r="AV355" s="64"/>
      <c r="AW355" s="64"/>
      <c r="AX355" s="64"/>
      <c r="AY355" s="64"/>
      <c r="AZ355" s="64"/>
      <c r="BA355" s="64"/>
      <c r="BB355" s="64"/>
      <c r="BC355" s="64"/>
      <c r="BD355" s="64"/>
      <c r="BE355" s="64"/>
      <c r="BF355" s="64"/>
      <c r="BG355" s="64"/>
      <c r="BH355" s="64"/>
      <c r="BI355" s="64"/>
      <c r="BJ355" s="64"/>
      <c r="BK355" s="64"/>
      <c r="BL355" s="64"/>
      <c r="BM355" s="64"/>
      <c r="BN355" s="64"/>
      <c r="BO355" s="64"/>
      <c r="BP355" s="64"/>
      <c r="BQ355" s="64"/>
      <c r="BR355" s="64"/>
      <c r="BS355" s="64"/>
      <c r="BT355" s="64"/>
      <c r="BU355" s="64"/>
      <c r="BV355" s="64"/>
      <c r="BW355" s="64"/>
      <c r="BX355" s="64"/>
      <c r="BY355" s="64"/>
      <c r="BZ355" s="64"/>
      <c r="CA355" s="64"/>
      <c r="CB355" s="64"/>
      <c r="CC355" s="64"/>
      <c r="CD355" s="64"/>
      <c r="CE355" s="64"/>
      <c r="CF355" s="64"/>
      <c r="CG355" s="64"/>
      <c r="CH355" s="65"/>
    </row>
    <row r="356" spans="1:86" s="66" customFormat="1" ht="45.75" customHeight="1" x14ac:dyDescent="0.25">
      <c r="A356" s="166">
        <v>6</v>
      </c>
      <c r="B356" s="165" t="s">
        <v>553</v>
      </c>
      <c r="C356" s="52"/>
      <c r="D356" s="52"/>
      <c r="E356" s="52">
        <v>1</v>
      </c>
      <c r="F356" s="52">
        <v>1</v>
      </c>
      <c r="G356" s="165"/>
      <c r="H356" s="52" t="s">
        <v>988</v>
      </c>
      <c r="I356" s="60">
        <f t="shared" ref="I356:I364" si="157">J356</f>
        <v>1000</v>
      </c>
      <c r="J356" s="60">
        <v>1000</v>
      </c>
      <c r="K356" s="71"/>
      <c r="L356" s="71"/>
      <c r="M356" s="71"/>
      <c r="N356" s="71"/>
      <c r="O356" s="71"/>
      <c r="P356" s="71"/>
      <c r="Q356" s="71"/>
      <c r="R356" s="71"/>
      <c r="S356" s="71"/>
      <c r="T356" s="71"/>
      <c r="U356" s="71"/>
      <c r="V356" s="63">
        <f t="shared" si="152"/>
        <v>0</v>
      </c>
      <c r="W356" s="63">
        <f t="shared" si="153"/>
        <v>0</v>
      </c>
      <c r="X356" s="60">
        <v>1000</v>
      </c>
      <c r="Y356" s="101">
        <f t="shared" si="154"/>
        <v>0</v>
      </c>
      <c r="Z356" s="63">
        <v>950</v>
      </c>
      <c r="AA356" s="63">
        <f t="shared" si="155"/>
        <v>950</v>
      </c>
      <c r="AB356" s="63">
        <v>950</v>
      </c>
      <c r="AC356" s="63"/>
      <c r="AD356" s="63"/>
      <c r="AE356" s="63"/>
      <c r="AG356" s="102"/>
      <c r="AH356" s="116">
        <f t="shared" si="156"/>
        <v>0</v>
      </c>
      <c r="AI356" s="368">
        <f t="shared" si="145"/>
        <v>0</v>
      </c>
      <c r="AJ356" s="368">
        <f t="shared" si="146"/>
        <v>0</v>
      </c>
      <c r="AK356" s="64"/>
      <c r="AL356" s="64"/>
      <c r="AM356" s="64"/>
      <c r="AN356" s="64"/>
      <c r="AO356" s="64"/>
      <c r="AP356" s="64"/>
      <c r="AQ356" s="64"/>
      <c r="AR356" s="64"/>
      <c r="AS356" s="64"/>
      <c r="AT356" s="64"/>
      <c r="AU356" s="64"/>
      <c r="AV356" s="64"/>
      <c r="AW356" s="64"/>
      <c r="AX356" s="64"/>
      <c r="AY356" s="64"/>
      <c r="AZ356" s="64"/>
      <c r="BA356" s="64"/>
      <c r="BB356" s="64"/>
      <c r="BC356" s="64"/>
      <c r="BD356" s="64"/>
      <c r="BE356" s="64"/>
      <c r="BF356" s="64"/>
      <c r="BG356" s="64"/>
      <c r="BH356" s="64"/>
      <c r="BI356" s="64"/>
      <c r="BJ356" s="64"/>
      <c r="BK356" s="64"/>
      <c r="BL356" s="64"/>
      <c r="BM356" s="64"/>
      <c r="BN356" s="64"/>
      <c r="BO356" s="64"/>
      <c r="BP356" s="64"/>
      <c r="BQ356" s="64"/>
      <c r="BR356" s="64"/>
      <c r="BS356" s="64"/>
      <c r="BT356" s="64"/>
      <c r="BU356" s="64"/>
      <c r="BV356" s="64"/>
      <c r="BW356" s="64"/>
      <c r="BX356" s="64"/>
      <c r="BY356" s="64"/>
      <c r="BZ356" s="64"/>
      <c r="CA356" s="64"/>
      <c r="CB356" s="64"/>
      <c r="CC356" s="64"/>
      <c r="CD356" s="64"/>
      <c r="CE356" s="64"/>
      <c r="CF356" s="64"/>
      <c r="CG356" s="64"/>
      <c r="CH356" s="65"/>
    </row>
    <row r="357" spans="1:86" s="66" customFormat="1" ht="42.75" customHeight="1" x14ac:dyDescent="0.25">
      <c r="A357" s="166">
        <v>7</v>
      </c>
      <c r="B357" s="165" t="s">
        <v>554</v>
      </c>
      <c r="C357" s="52"/>
      <c r="D357" s="52"/>
      <c r="E357" s="52">
        <v>1</v>
      </c>
      <c r="F357" s="52">
        <v>1</v>
      </c>
      <c r="G357" s="165"/>
      <c r="H357" s="52" t="s">
        <v>979</v>
      </c>
      <c r="I357" s="60">
        <f t="shared" si="157"/>
        <v>3000</v>
      </c>
      <c r="J357" s="60">
        <v>3000</v>
      </c>
      <c r="K357" s="71"/>
      <c r="L357" s="71"/>
      <c r="M357" s="71"/>
      <c r="N357" s="71"/>
      <c r="O357" s="71"/>
      <c r="P357" s="71"/>
      <c r="Q357" s="71"/>
      <c r="R357" s="71"/>
      <c r="S357" s="71"/>
      <c r="T357" s="71"/>
      <c r="U357" s="71"/>
      <c r="V357" s="63">
        <f t="shared" si="152"/>
        <v>0</v>
      </c>
      <c r="W357" s="63">
        <f t="shared" si="153"/>
        <v>0</v>
      </c>
      <c r="X357" s="60">
        <v>3000</v>
      </c>
      <c r="Y357" s="101">
        <f t="shared" si="154"/>
        <v>0</v>
      </c>
      <c r="Z357" s="63">
        <v>2000</v>
      </c>
      <c r="AA357" s="63">
        <f t="shared" si="155"/>
        <v>1000</v>
      </c>
      <c r="AB357" s="63">
        <v>1000</v>
      </c>
      <c r="AC357" s="63"/>
      <c r="AD357" s="63"/>
      <c r="AE357" s="63"/>
      <c r="AG357" s="102"/>
      <c r="AH357" s="116">
        <f t="shared" si="156"/>
        <v>0</v>
      </c>
      <c r="AI357" s="368">
        <f t="shared" si="145"/>
        <v>0</v>
      </c>
      <c r="AJ357" s="368">
        <f t="shared" si="146"/>
        <v>0</v>
      </c>
      <c r="AK357" s="64"/>
      <c r="AL357" s="64"/>
      <c r="AM357" s="64"/>
      <c r="AN357" s="64"/>
      <c r="AO357" s="64"/>
      <c r="AP357" s="64"/>
      <c r="AQ357" s="64"/>
      <c r="AR357" s="64"/>
      <c r="AS357" s="64"/>
      <c r="AT357" s="64"/>
      <c r="AU357" s="64"/>
      <c r="AV357" s="64"/>
      <c r="AW357" s="64"/>
      <c r="AX357" s="64"/>
      <c r="AY357" s="64"/>
      <c r="AZ357" s="64"/>
      <c r="BA357" s="64"/>
      <c r="BB357" s="64"/>
      <c r="BC357" s="64"/>
      <c r="BD357" s="64"/>
      <c r="BE357" s="64"/>
      <c r="BF357" s="64"/>
      <c r="BG357" s="64"/>
      <c r="BH357" s="64"/>
      <c r="BI357" s="64"/>
      <c r="BJ357" s="64"/>
      <c r="BK357" s="64"/>
      <c r="BL357" s="64"/>
      <c r="BM357" s="64"/>
      <c r="BN357" s="64"/>
      <c r="BO357" s="64"/>
      <c r="BP357" s="64"/>
      <c r="BQ357" s="64"/>
      <c r="BR357" s="64"/>
      <c r="BS357" s="64"/>
      <c r="BT357" s="64"/>
      <c r="BU357" s="64"/>
      <c r="BV357" s="64"/>
      <c r="BW357" s="64"/>
      <c r="BX357" s="64"/>
      <c r="BY357" s="64"/>
      <c r="BZ357" s="64"/>
      <c r="CA357" s="64"/>
      <c r="CB357" s="64"/>
      <c r="CC357" s="64"/>
      <c r="CD357" s="64"/>
      <c r="CE357" s="64"/>
      <c r="CF357" s="64"/>
      <c r="CG357" s="64"/>
      <c r="CH357" s="65"/>
    </row>
    <row r="358" spans="1:86" s="66" customFormat="1" ht="57" customHeight="1" x14ac:dyDescent="0.25">
      <c r="A358" s="166">
        <v>8</v>
      </c>
      <c r="B358" s="165" t="s">
        <v>555</v>
      </c>
      <c r="C358" s="52"/>
      <c r="D358" s="52"/>
      <c r="E358" s="52">
        <v>1</v>
      </c>
      <c r="F358" s="52">
        <v>1</v>
      </c>
      <c r="G358" s="165"/>
      <c r="H358" s="72" t="s">
        <v>980</v>
      </c>
      <c r="I358" s="60">
        <f t="shared" si="157"/>
        <v>2400</v>
      </c>
      <c r="J358" s="60">
        <v>2400</v>
      </c>
      <c r="K358" s="71"/>
      <c r="L358" s="71"/>
      <c r="M358" s="71"/>
      <c r="N358" s="71"/>
      <c r="O358" s="71"/>
      <c r="P358" s="71"/>
      <c r="Q358" s="71"/>
      <c r="R358" s="71"/>
      <c r="S358" s="71"/>
      <c r="T358" s="71"/>
      <c r="U358" s="71"/>
      <c r="V358" s="63">
        <f t="shared" si="152"/>
        <v>0</v>
      </c>
      <c r="W358" s="63">
        <f t="shared" si="153"/>
        <v>0</v>
      </c>
      <c r="X358" s="60">
        <v>2400</v>
      </c>
      <c r="Y358" s="101">
        <f t="shared" si="154"/>
        <v>0</v>
      </c>
      <c r="Z358" s="63">
        <v>2350</v>
      </c>
      <c r="AA358" s="63">
        <f t="shared" si="155"/>
        <v>1000</v>
      </c>
      <c r="AB358" s="63">
        <v>1000</v>
      </c>
      <c r="AC358" s="63"/>
      <c r="AD358" s="63"/>
      <c r="AE358" s="63"/>
      <c r="AG358" s="102"/>
      <c r="AH358" s="116">
        <f t="shared" si="156"/>
        <v>0</v>
      </c>
      <c r="AI358" s="368">
        <f t="shared" si="145"/>
        <v>0</v>
      </c>
      <c r="AJ358" s="368">
        <f t="shared" si="146"/>
        <v>0</v>
      </c>
      <c r="AK358" s="64"/>
      <c r="AL358" s="64"/>
      <c r="AM358" s="64"/>
      <c r="AN358" s="64"/>
      <c r="AO358" s="64"/>
      <c r="AP358" s="64"/>
      <c r="AQ358" s="64"/>
      <c r="AR358" s="64"/>
      <c r="AS358" s="64"/>
      <c r="AT358" s="64"/>
      <c r="AU358" s="64"/>
      <c r="AV358" s="64"/>
      <c r="AW358" s="64"/>
      <c r="AX358" s="64"/>
      <c r="AY358" s="64"/>
      <c r="AZ358" s="64"/>
      <c r="BA358" s="64"/>
      <c r="BB358" s="64"/>
      <c r="BC358" s="64"/>
      <c r="BD358" s="64"/>
      <c r="BE358" s="64"/>
      <c r="BF358" s="64"/>
      <c r="BG358" s="64"/>
      <c r="BH358" s="64"/>
      <c r="BI358" s="64"/>
      <c r="BJ358" s="64"/>
      <c r="BK358" s="64"/>
      <c r="BL358" s="64"/>
      <c r="BM358" s="64"/>
      <c r="BN358" s="64"/>
      <c r="BO358" s="64"/>
      <c r="BP358" s="64"/>
      <c r="BQ358" s="64"/>
      <c r="BR358" s="64"/>
      <c r="BS358" s="64"/>
      <c r="BT358" s="64"/>
      <c r="BU358" s="64"/>
      <c r="BV358" s="64"/>
      <c r="BW358" s="64"/>
      <c r="BX358" s="64"/>
      <c r="BY358" s="64"/>
      <c r="BZ358" s="64"/>
      <c r="CA358" s="64"/>
      <c r="CB358" s="64"/>
      <c r="CC358" s="64"/>
      <c r="CD358" s="64"/>
      <c r="CE358" s="64"/>
      <c r="CF358" s="64"/>
      <c r="CG358" s="64"/>
      <c r="CH358" s="65"/>
    </row>
    <row r="359" spans="1:86" s="66" customFormat="1" ht="41.25" customHeight="1" x14ac:dyDescent="0.25">
      <c r="A359" s="166">
        <v>9</v>
      </c>
      <c r="B359" s="165" t="s">
        <v>557</v>
      </c>
      <c r="C359" s="52"/>
      <c r="D359" s="52"/>
      <c r="E359" s="52">
        <v>1</v>
      </c>
      <c r="F359" s="52">
        <v>1</v>
      </c>
      <c r="G359" s="165"/>
      <c r="H359" s="142" t="s">
        <v>990</v>
      </c>
      <c r="I359" s="60">
        <f t="shared" si="157"/>
        <v>2400</v>
      </c>
      <c r="J359" s="60">
        <v>2400</v>
      </c>
      <c r="K359" s="71"/>
      <c r="L359" s="71"/>
      <c r="M359" s="71"/>
      <c r="N359" s="71"/>
      <c r="O359" s="71"/>
      <c r="P359" s="71"/>
      <c r="Q359" s="71"/>
      <c r="R359" s="71"/>
      <c r="S359" s="71"/>
      <c r="T359" s="71"/>
      <c r="U359" s="71"/>
      <c r="V359" s="63">
        <f t="shared" si="152"/>
        <v>0</v>
      </c>
      <c r="W359" s="63">
        <f t="shared" si="153"/>
        <v>0</v>
      </c>
      <c r="X359" s="60">
        <v>2400</v>
      </c>
      <c r="Y359" s="101">
        <f t="shared" si="154"/>
        <v>0</v>
      </c>
      <c r="Z359" s="63">
        <v>2350</v>
      </c>
      <c r="AA359" s="63">
        <f t="shared" si="155"/>
        <v>1000</v>
      </c>
      <c r="AB359" s="63">
        <v>1000</v>
      </c>
      <c r="AC359" s="63"/>
      <c r="AD359" s="63"/>
      <c r="AE359" s="63"/>
      <c r="AG359" s="102"/>
      <c r="AH359" s="116">
        <f t="shared" si="156"/>
        <v>0</v>
      </c>
      <c r="AI359" s="368">
        <f t="shared" si="145"/>
        <v>0</v>
      </c>
      <c r="AJ359" s="368">
        <f t="shared" si="146"/>
        <v>0</v>
      </c>
      <c r="AK359" s="64"/>
      <c r="AL359" s="64"/>
      <c r="AM359" s="64"/>
      <c r="AN359" s="64"/>
      <c r="AO359" s="64"/>
      <c r="AP359" s="64"/>
      <c r="AQ359" s="64"/>
      <c r="AR359" s="64"/>
      <c r="AS359" s="64"/>
      <c r="AT359" s="64"/>
      <c r="AU359" s="64"/>
      <c r="AV359" s="64"/>
      <c r="AW359" s="64"/>
      <c r="AX359" s="64"/>
      <c r="AY359" s="64"/>
      <c r="AZ359" s="64"/>
      <c r="BA359" s="64"/>
      <c r="BB359" s="64"/>
      <c r="BC359" s="64"/>
      <c r="BD359" s="64"/>
      <c r="BE359" s="64"/>
      <c r="BF359" s="64"/>
      <c r="BG359" s="64"/>
      <c r="BH359" s="64"/>
      <c r="BI359" s="64"/>
      <c r="BJ359" s="64"/>
      <c r="BK359" s="64"/>
      <c r="BL359" s="64"/>
      <c r="BM359" s="64"/>
      <c r="BN359" s="64"/>
      <c r="BO359" s="64"/>
      <c r="BP359" s="64"/>
      <c r="BQ359" s="64"/>
      <c r="BR359" s="64"/>
      <c r="BS359" s="64"/>
      <c r="BT359" s="64"/>
      <c r="BU359" s="64"/>
      <c r="BV359" s="64"/>
      <c r="BW359" s="64"/>
      <c r="BX359" s="64"/>
      <c r="BY359" s="64"/>
      <c r="BZ359" s="64"/>
      <c r="CA359" s="64"/>
      <c r="CB359" s="64"/>
      <c r="CC359" s="64"/>
      <c r="CD359" s="64"/>
      <c r="CE359" s="64"/>
      <c r="CF359" s="64"/>
      <c r="CG359" s="64"/>
      <c r="CH359" s="65"/>
    </row>
    <row r="360" spans="1:86" s="66" customFormat="1" ht="49.5" customHeight="1" x14ac:dyDescent="0.25">
      <c r="A360" s="166">
        <v>10</v>
      </c>
      <c r="B360" s="215" t="s">
        <v>561</v>
      </c>
      <c r="C360" s="52"/>
      <c r="D360" s="52"/>
      <c r="E360" s="52">
        <v>1</v>
      </c>
      <c r="F360" s="52">
        <v>1</v>
      </c>
      <c r="G360" s="215"/>
      <c r="H360" s="52" t="s">
        <v>981</v>
      </c>
      <c r="I360" s="60">
        <f t="shared" si="157"/>
        <v>3000</v>
      </c>
      <c r="J360" s="60">
        <v>3000</v>
      </c>
      <c r="K360" s="71"/>
      <c r="L360" s="71"/>
      <c r="M360" s="71"/>
      <c r="N360" s="71"/>
      <c r="O360" s="71"/>
      <c r="P360" s="71"/>
      <c r="Q360" s="71"/>
      <c r="R360" s="71"/>
      <c r="S360" s="71"/>
      <c r="T360" s="71"/>
      <c r="U360" s="71"/>
      <c r="V360" s="63">
        <f t="shared" si="152"/>
        <v>0</v>
      </c>
      <c r="W360" s="63">
        <f t="shared" si="153"/>
        <v>0</v>
      </c>
      <c r="X360" s="60">
        <v>3000</v>
      </c>
      <c r="Y360" s="101">
        <f t="shared" si="154"/>
        <v>0</v>
      </c>
      <c r="Z360" s="63">
        <v>2000</v>
      </c>
      <c r="AA360" s="63">
        <f t="shared" si="155"/>
        <v>1000</v>
      </c>
      <c r="AB360" s="63">
        <v>1000</v>
      </c>
      <c r="AC360" s="63"/>
      <c r="AD360" s="63"/>
      <c r="AE360" s="63"/>
      <c r="AG360" s="102"/>
      <c r="AH360" s="116">
        <f t="shared" si="156"/>
        <v>0</v>
      </c>
      <c r="AI360" s="368">
        <f t="shared" si="145"/>
        <v>0</v>
      </c>
      <c r="AJ360" s="368">
        <f t="shared" si="146"/>
        <v>0</v>
      </c>
      <c r="AK360" s="64"/>
      <c r="AL360" s="64"/>
      <c r="AM360" s="64"/>
      <c r="AN360" s="64"/>
      <c r="AO360" s="64"/>
      <c r="AP360" s="64"/>
      <c r="AQ360" s="64"/>
      <c r="AR360" s="64"/>
      <c r="AS360" s="64"/>
      <c r="AT360" s="64"/>
      <c r="AU360" s="64"/>
      <c r="AV360" s="64"/>
      <c r="AW360" s="64"/>
      <c r="AX360" s="64"/>
      <c r="AY360" s="64"/>
      <c r="AZ360" s="64"/>
      <c r="BA360" s="64"/>
      <c r="BB360" s="64"/>
      <c r="BC360" s="64"/>
      <c r="BD360" s="64"/>
      <c r="BE360" s="64"/>
      <c r="BF360" s="64"/>
      <c r="BG360" s="64"/>
      <c r="BH360" s="64"/>
      <c r="BI360" s="64"/>
      <c r="BJ360" s="64"/>
      <c r="BK360" s="64"/>
      <c r="BL360" s="64"/>
      <c r="BM360" s="64"/>
      <c r="BN360" s="64"/>
      <c r="BO360" s="64"/>
      <c r="BP360" s="64"/>
      <c r="BQ360" s="64"/>
      <c r="BR360" s="64"/>
      <c r="BS360" s="64"/>
      <c r="BT360" s="64"/>
      <c r="BU360" s="64"/>
      <c r="BV360" s="64"/>
      <c r="BW360" s="64"/>
      <c r="BX360" s="64"/>
      <c r="BY360" s="64"/>
      <c r="BZ360" s="64"/>
      <c r="CA360" s="64"/>
      <c r="CB360" s="64"/>
      <c r="CC360" s="64"/>
      <c r="CD360" s="64"/>
      <c r="CE360" s="64"/>
      <c r="CF360" s="64"/>
      <c r="CG360" s="64"/>
      <c r="CH360" s="65"/>
    </row>
    <row r="361" spans="1:86" s="66" customFormat="1" ht="73.5" customHeight="1" x14ac:dyDescent="0.25">
      <c r="A361" s="166">
        <v>11</v>
      </c>
      <c r="B361" s="165" t="s">
        <v>562</v>
      </c>
      <c r="C361" s="52"/>
      <c r="D361" s="52"/>
      <c r="E361" s="52">
        <v>1</v>
      </c>
      <c r="F361" s="52">
        <v>1</v>
      </c>
      <c r="G361" s="165"/>
      <c r="H361" s="52" t="s">
        <v>982</v>
      </c>
      <c r="I361" s="60">
        <f t="shared" si="157"/>
        <v>3200</v>
      </c>
      <c r="J361" s="60">
        <v>3200</v>
      </c>
      <c r="K361" s="71"/>
      <c r="L361" s="71"/>
      <c r="M361" s="71"/>
      <c r="N361" s="71"/>
      <c r="O361" s="71"/>
      <c r="P361" s="71"/>
      <c r="Q361" s="71"/>
      <c r="R361" s="71"/>
      <c r="S361" s="71"/>
      <c r="T361" s="71"/>
      <c r="U361" s="71"/>
      <c r="V361" s="63">
        <f t="shared" si="152"/>
        <v>0</v>
      </c>
      <c r="W361" s="63">
        <f t="shared" si="153"/>
        <v>0</v>
      </c>
      <c r="X361" s="60">
        <v>3200</v>
      </c>
      <c r="Y361" s="101">
        <f t="shared" si="154"/>
        <v>0</v>
      </c>
      <c r="Z361" s="63">
        <v>2000</v>
      </c>
      <c r="AA361" s="63">
        <f t="shared" si="155"/>
        <v>1000</v>
      </c>
      <c r="AB361" s="63">
        <v>1000</v>
      </c>
      <c r="AC361" s="63"/>
      <c r="AD361" s="63"/>
      <c r="AE361" s="63"/>
      <c r="AG361" s="102"/>
      <c r="AH361" s="116">
        <f t="shared" si="156"/>
        <v>0</v>
      </c>
      <c r="AI361" s="368">
        <f t="shared" si="145"/>
        <v>0</v>
      </c>
      <c r="AJ361" s="368">
        <f t="shared" si="146"/>
        <v>0</v>
      </c>
      <c r="AK361" s="64"/>
      <c r="AL361" s="64"/>
      <c r="AM361" s="64"/>
      <c r="AN361" s="64"/>
      <c r="AO361" s="64"/>
      <c r="AP361" s="64"/>
      <c r="AQ361" s="64"/>
      <c r="AR361" s="64"/>
      <c r="AS361" s="64"/>
      <c r="AT361" s="64"/>
      <c r="AU361" s="64"/>
      <c r="AV361" s="64"/>
      <c r="AW361" s="64"/>
      <c r="AX361" s="64"/>
      <c r="AY361" s="64"/>
      <c r="AZ361" s="64"/>
      <c r="BA361" s="64"/>
      <c r="BB361" s="64"/>
      <c r="BC361" s="64"/>
      <c r="BD361" s="64"/>
      <c r="BE361" s="64"/>
      <c r="BF361" s="64"/>
      <c r="BG361" s="64"/>
      <c r="BH361" s="64"/>
      <c r="BI361" s="64"/>
      <c r="BJ361" s="64"/>
      <c r="BK361" s="64"/>
      <c r="BL361" s="64"/>
      <c r="BM361" s="64"/>
      <c r="BN361" s="64"/>
      <c r="BO361" s="64"/>
      <c r="BP361" s="64"/>
      <c r="BQ361" s="64"/>
      <c r="BR361" s="64"/>
      <c r="BS361" s="64"/>
      <c r="BT361" s="64"/>
      <c r="BU361" s="64"/>
      <c r="BV361" s="64"/>
      <c r="BW361" s="64"/>
      <c r="BX361" s="64"/>
      <c r="BY361" s="64"/>
      <c r="BZ361" s="64"/>
      <c r="CA361" s="64"/>
      <c r="CB361" s="64"/>
      <c r="CC361" s="64"/>
      <c r="CD361" s="64"/>
      <c r="CE361" s="64"/>
      <c r="CF361" s="64"/>
      <c r="CG361" s="64"/>
      <c r="CH361" s="65"/>
    </row>
    <row r="362" spans="1:86" s="66" customFormat="1" ht="50.25" customHeight="1" x14ac:dyDescent="0.25">
      <c r="A362" s="166">
        <v>12</v>
      </c>
      <c r="B362" s="165" t="s">
        <v>563</v>
      </c>
      <c r="C362" s="52"/>
      <c r="D362" s="52"/>
      <c r="E362" s="52">
        <v>1</v>
      </c>
      <c r="F362" s="52">
        <v>1</v>
      </c>
      <c r="G362" s="165"/>
      <c r="H362" s="52" t="s">
        <v>986</v>
      </c>
      <c r="I362" s="60">
        <f t="shared" si="157"/>
        <v>2400</v>
      </c>
      <c r="J362" s="60">
        <v>2400</v>
      </c>
      <c r="K362" s="71"/>
      <c r="L362" s="71"/>
      <c r="M362" s="71"/>
      <c r="N362" s="71"/>
      <c r="O362" s="71"/>
      <c r="P362" s="71"/>
      <c r="Q362" s="71"/>
      <c r="R362" s="71"/>
      <c r="S362" s="71"/>
      <c r="T362" s="71"/>
      <c r="U362" s="71"/>
      <c r="V362" s="63">
        <f t="shared" si="152"/>
        <v>0</v>
      </c>
      <c r="W362" s="63">
        <f t="shared" si="153"/>
        <v>0</v>
      </c>
      <c r="X362" s="60">
        <v>2400</v>
      </c>
      <c r="Y362" s="101">
        <f t="shared" si="154"/>
        <v>0</v>
      </c>
      <c r="Z362" s="63">
        <v>2350</v>
      </c>
      <c r="AA362" s="63">
        <f t="shared" si="155"/>
        <v>1000</v>
      </c>
      <c r="AB362" s="63">
        <v>1000</v>
      </c>
      <c r="AC362" s="63"/>
      <c r="AD362" s="63"/>
      <c r="AE362" s="63"/>
      <c r="AG362" s="102"/>
      <c r="AH362" s="116">
        <f t="shared" si="156"/>
        <v>0</v>
      </c>
      <c r="AI362" s="368">
        <f t="shared" si="145"/>
        <v>0</v>
      </c>
      <c r="AJ362" s="368">
        <f t="shared" si="146"/>
        <v>0</v>
      </c>
      <c r="AK362" s="64"/>
      <c r="AL362" s="64"/>
      <c r="AM362" s="64"/>
      <c r="AN362" s="64"/>
      <c r="AO362" s="64"/>
      <c r="AP362" s="64"/>
      <c r="AQ362" s="64"/>
      <c r="AR362" s="64"/>
      <c r="AS362" s="64"/>
      <c r="AT362" s="64"/>
      <c r="AU362" s="64"/>
      <c r="AV362" s="64"/>
      <c r="AW362" s="64"/>
      <c r="AX362" s="64"/>
      <c r="AY362" s="64"/>
      <c r="AZ362" s="64"/>
      <c r="BA362" s="64"/>
      <c r="BB362" s="64"/>
      <c r="BC362" s="64"/>
      <c r="BD362" s="64"/>
      <c r="BE362" s="64"/>
      <c r="BF362" s="64"/>
      <c r="BG362" s="64"/>
      <c r="BH362" s="64"/>
      <c r="BI362" s="64"/>
      <c r="BJ362" s="64"/>
      <c r="BK362" s="64"/>
      <c r="BL362" s="64"/>
      <c r="BM362" s="64"/>
      <c r="BN362" s="64"/>
      <c r="BO362" s="64"/>
      <c r="BP362" s="64"/>
      <c r="BQ362" s="64"/>
      <c r="BR362" s="64"/>
      <c r="BS362" s="64"/>
      <c r="BT362" s="64"/>
      <c r="BU362" s="64"/>
      <c r="BV362" s="64"/>
      <c r="BW362" s="64"/>
      <c r="BX362" s="64"/>
      <c r="BY362" s="64"/>
      <c r="BZ362" s="64"/>
      <c r="CA362" s="64"/>
      <c r="CB362" s="64"/>
      <c r="CC362" s="64"/>
      <c r="CD362" s="64"/>
      <c r="CE362" s="64"/>
      <c r="CF362" s="64"/>
      <c r="CG362" s="64"/>
      <c r="CH362" s="65"/>
    </row>
    <row r="363" spans="1:86" s="66" customFormat="1" ht="54.75" customHeight="1" x14ac:dyDescent="0.25">
      <c r="A363" s="166">
        <v>13</v>
      </c>
      <c r="B363" s="165" t="s">
        <v>572</v>
      </c>
      <c r="C363" s="52"/>
      <c r="D363" s="52"/>
      <c r="E363" s="52">
        <v>1</v>
      </c>
      <c r="F363" s="52">
        <v>1</v>
      </c>
      <c r="G363" s="165"/>
      <c r="H363" s="52" t="s">
        <v>987</v>
      </c>
      <c r="I363" s="60">
        <f t="shared" si="157"/>
        <v>2400</v>
      </c>
      <c r="J363" s="60">
        <v>2400</v>
      </c>
      <c r="K363" s="71"/>
      <c r="L363" s="71"/>
      <c r="M363" s="71"/>
      <c r="N363" s="71"/>
      <c r="O363" s="71"/>
      <c r="P363" s="71"/>
      <c r="Q363" s="71"/>
      <c r="R363" s="71"/>
      <c r="S363" s="71"/>
      <c r="T363" s="71"/>
      <c r="U363" s="71"/>
      <c r="V363" s="63">
        <f t="shared" si="152"/>
        <v>0</v>
      </c>
      <c r="W363" s="63">
        <f t="shared" si="153"/>
        <v>0</v>
      </c>
      <c r="X363" s="60">
        <v>2400</v>
      </c>
      <c r="Y363" s="101">
        <f t="shared" si="154"/>
        <v>0</v>
      </c>
      <c r="Z363" s="63">
        <v>2350</v>
      </c>
      <c r="AA363" s="63">
        <f t="shared" si="155"/>
        <v>1000</v>
      </c>
      <c r="AB363" s="63">
        <v>1000</v>
      </c>
      <c r="AC363" s="63"/>
      <c r="AD363" s="63"/>
      <c r="AE363" s="63"/>
      <c r="AG363" s="102"/>
      <c r="AH363" s="116">
        <f t="shared" si="156"/>
        <v>0</v>
      </c>
      <c r="AI363" s="368">
        <f t="shared" si="145"/>
        <v>0</v>
      </c>
      <c r="AJ363" s="368">
        <f t="shared" si="146"/>
        <v>0</v>
      </c>
      <c r="AK363" s="64"/>
      <c r="AL363" s="64"/>
      <c r="AM363" s="64"/>
      <c r="AN363" s="64"/>
      <c r="AO363" s="64"/>
      <c r="AP363" s="64"/>
      <c r="AQ363" s="64"/>
      <c r="AR363" s="64"/>
      <c r="AS363" s="64"/>
      <c r="AT363" s="64"/>
      <c r="AU363" s="64"/>
      <c r="AV363" s="64"/>
      <c r="AW363" s="64"/>
      <c r="AX363" s="64"/>
      <c r="AY363" s="64"/>
      <c r="AZ363" s="64"/>
      <c r="BA363" s="64"/>
      <c r="BB363" s="64"/>
      <c r="BC363" s="64"/>
      <c r="BD363" s="64"/>
      <c r="BE363" s="64"/>
      <c r="BF363" s="64"/>
      <c r="BG363" s="64"/>
      <c r="BH363" s="64"/>
      <c r="BI363" s="64"/>
      <c r="BJ363" s="64"/>
      <c r="BK363" s="64"/>
      <c r="BL363" s="64"/>
      <c r="BM363" s="64"/>
      <c r="BN363" s="64"/>
      <c r="BO363" s="64"/>
      <c r="BP363" s="64"/>
      <c r="BQ363" s="64"/>
      <c r="BR363" s="64"/>
      <c r="BS363" s="64"/>
      <c r="BT363" s="64"/>
      <c r="BU363" s="64"/>
      <c r="BV363" s="64"/>
      <c r="BW363" s="64"/>
      <c r="BX363" s="64"/>
      <c r="BY363" s="64"/>
      <c r="BZ363" s="64"/>
      <c r="CA363" s="64"/>
      <c r="CB363" s="64"/>
      <c r="CC363" s="64"/>
      <c r="CD363" s="64"/>
      <c r="CE363" s="64"/>
      <c r="CF363" s="64"/>
      <c r="CG363" s="64"/>
      <c r="CH363" s="65"/>
    </row>
    <row r="364" spans="1:86" s="66" customFormat="1" ht="65.25" customHeight="1" x14ac:dyDescent="0.25">
      <c r="A364" s="166">
        <v>14</v>
      </c>
      <c r="B364" s="165" t="s">
        <v>574</v>
      </c>
      <c r="C364" s="52"/>
      <c r="D364" s="52"/>
      <c r="E364" s="52">
        <v>1</v>
      </c>
      <c r="F364" s="52">
        <v>1</v>
      </c>
      <c r="G364" s="165"/>
      <c r="H364" s="52" t="s">
        <v>983</v>
      </c>
      <c r="I364" s="60">
        <f t="shared" si="157"/>
        <v>2400</v>
      </c>
      <c r="J364" s="60">
        <v>2400</v>
      </c>
      <c r="K364" s="71"/>
      <c r="L364" s="71"/>
      <c r="M364" s="71"/>
      <c r="N364" s="71"/>
      <c r="O364" s="71"/>
      <c r="P364" s="71"/>
      <c r="Q364" s="71"/>
      <c r="R364" s="71"/>
      <c r="S364" s="71"/>
      <c r="T364" s="71"/>
      <c r="U364" s="71"/>
      <c r="V364" s="63">
        <f t="shared" si="152"/>
        <v>0</v>
      </c>
      <c r="W364" s="63">
        <f t="shared" si="153"/>
        <v>0</v>
      </c>
      <c r="X364" s="60">
        <v>2400</v>
      </c>
      <c r="Y364" s="101">
        <f t="shared" si="154"/>
        <v>0</v>
      </c>
      <c r="Z364" s="63">
        <v>2350</v>
      </c>
      <c r="AA364" s="63">
        <f t="shared" si="155"/>
        <v>1000</v>
      </c>
      <c r="AB364" s="63">
        <v>1000</v>
      </c>
      <c r="AC364" s="63"/>
      <c r="AD364" s="63"/>
      <c r="AE364" s="63"/>
      <c r="AG364" s="102"/>
      <c r="AH364" s="116">
        <f t="shared" si="156"/>
        <v>0</v>
      </c>
      <c r="AI364" s="368">
        <f t="shared" si="145"/>
        <v>0</v>
      </c>
      <c r="AJ364" s="368">
        <f t="shared" si="146"/>
        <v>0</v>
      </c>
      <c r="AK364" s="64"/>
      <c r="AL364" s="64"/>
      <c r="AM364" s="64"/>
      <c r="AN364" s="64"/>
      <c r="AO364" s="64"/>
      <c r="AP364" s="64"/>
      <c r="AQ364" s="64"/>
      <c r="AR364" s="64"/>
      <c r="AS364" s="64"/>
      <c r="AT364" s="64"/>
      <c r="AU364" s="64"/>
      <c r="AV364" s="64"/>
      <c r="AW364" s="64"/>
      <c r="AX364" s="64"/>
      <c r="AY364" s="64"/>
      <c r="AZ364" s="64"/>
      <c r="BA364" s="64"/>
      <c r="BB364" s="64"/>
      <c r="BC364" s="64"/>
      <c r="BD364" s="64"/>
      <c r="BE364" s="64"/>
      <c r="BF364" s="64"/>
      <c r="BG364" s="64"/>
      <c r="BH364" s="64"/>
      <c r="BI364" s="64"/>
      <c r="BJ364" s="64"/>
      <c r="BK364" s="64"/>
      <c r="BL364" s="64"/>
      <c r="BM364" s="64"/>
      <c r="BN364" s="64"/>
      <c r="BO364" s="64"/>
      <c r="BP364" s="64"/>
      <c r="BQ364" s="64"/>
      <c r="BR364" s="64"/>
      <c r="BS364" s="64"/>
      <c r="BT364" s="64"/>
      <c r="BU364" s="64"/>
      <c r="BV364" s="64"/>
      <c r="BW364" s="64"/>
      <c r="BX364" s="64"/>
      <c r="BY364" s="64"/>
      <c r="BZ364" s="64"/>
      <c r="CA364" s="64"/>
      <c r="CB364" s="64"/>
      <c r="CC364" s="64"/>
      <c r="CD364" s="64"/>
      <c r="CE364" s="64"/>
      <c r="CF364" s="64"/>
      <c r="CG364" s="64"/>
      <c r="CH364" s="65"/>
    </row>
    <row r="365" spans="1:86" s="122" customFormat="1" ht="38.25" hidden="1" customHeight="1" x14ac:dyDescent="0.25">
      <c r="A365" s="169" t="s">
        <v>207</v>
      </c>
      <c r="B365" s="170" t="s">
        <v>1162</v>
      </c>
      <c r="C365" s="93"/>
      <c r="D365" s="93"/>
      <c r="E365" s="93"/>
      <c r="F365" s="93"/>
      <c r="G365" s="170"/>
      <c r="H365" s="93"/>
      <c r="I365" s="101">
        <f>SUM(I366:I380)</f>
        <v>32900</v>
      </c>
      <c r="J365" s="101">
        <f t="shared" ref="J365:AE365" si="158">SUM(J366:J380)</f>
        <v>32900</v>
      </c>
      <c r="K365" s="101">
        <f t="shared" si="158"/>
        <v>0</v>
      </c>
      <c r="L365" s="101">
        <f t="shared" si="158"/>
        <v>0</v>
      </c>
      <c r="M365" s="101">
        <f t="shared" si="158"/>
        <v>0</v>
      </c>
      <c r="N365" s="101">
        <f t="shared" si="158"/>
        <v>0</v>
      </c>
      <c r="O365" s="101">
        <f t="shared" si="158"/>
        <v>0</v>
      </c>
      <c r="P365" s="101">
        <f t="shared" si="158"/>
        <v>0</v>
      </c>
      <c r="Q365" s="101">
        <f t="shared" si="158"/>
        <v>0</v>
      </c>
      <c r="R365" s="101">
        <f t="shared" si="158"/>
        <v>0</v>
      </c>
      <c r="S365" s="101">
        <f t="shared" si="158"/>
        <v>0</v>
      </c>
      <c r="T365" s="101">
        <f t="shared" si="158"/>
        <v>0</v>
      </c>
      <c r="U365" s="101">
        <f t="shared" si="158"/>
        <v>0</v>
      </c>
      <c r="V365" s="101">
        <f t="shared" si="158"/>
        <v>0</v>
      </c>
      <c r="W365" s="101">
        <f t="shared" si="158"/>
        <v>0</v>
      </c>
      <c r="X365" s="101">
        <f t="shared" si="158"/>
        <v>32900</v>
      </c>
      <c r="Y365" s="101">
        <f t="shared" si="158"/>
        <v>0</v>
      </c>
      <c r="Z365" s="101"/>
      <c r="AA365" s="101">
        <f t="shared" si="158"/>
        <v>15000</v>
      </c>
      <c r="AB365" s="101">
        <f t="shared" si="158"/>
        <v>0</v>
      </c>
      <c r="AC365" s="101">
        <f t="shared" si="158"/>
        <v>15000</v>
      </c>
      <c r="AD365" s="101">
        <f t="shared" si="158"/>
        <v>0</v>
      </c>
      <c r="AE365" s="101">
        <f t="shared" si="158"/>
        <v>0</v>
      </c>
      <c r="AF365" s="105" t="s">
        <v>1167</v>
      </c>
      <c r="AG365" s="140"/>
      <c r="AH365" s="116">
        <f t="shared" si="156"/>
        <v>0</v>
      </c>
      <c r="AI365" s="368">
        <f t="shared" si="145"/>
        <v>0</v>
      </c>
      <c r="AJ365" s="368">
        <f t="shared" si="146"/>
        <v>0</v>
      </c>
      <c r="AK365" s="120"/>
      <c r="AL365" s="120"/>
      <c r="AM365" s="120"/>
      <c r="AN365" s="120"/>
      <c r="AO365" s="120"/>
      <c r="AP365" s="120"/>
      <c r="AQ365" s="120"/>
      <c r="AR365" s="120"/>
      <c r="AS365" s="120"/>
      <c r="AT365" s="120"/>
      <c r="AU365" s="120"/>
      <c r="AV365" s="120"/>
      <c r="AW365" s="120"/>
      <c r="AX365" s="120"/>
      <c r="AY365" s="120"/>
      <c r="AZ365" s="120"/>
      <c r="BA365" s="120"/>
      <c r="BB365" s="120"/>
      <c r="BC365" s="120"/>
      <c r="BD365" s="120"/>
      <c r="BE365" s="120"/>
      <c r="BF365" s="120"/>
      <c r="BG365" s="120"/>
      <c r="BH365" s="120"/>
      <c r="BI365" s="120"/>
      <c r="BJ365" s="120"/>
      <c r="BK365" s="120"/>
      <c r="BL365" s="120"/>
      <c r="BM365" s="120"/>
      <c r="BN365" s="120"/>
      <c r="BO365" s="120"/>
      <c r="BP365" s="120"/>
      <c r="BQ365" s="120"/>
      <c r="BR365" s="120"/>
      <c r="BS365" s="120"/>
      <c r="BT365" s="120"/>
      <c r="BU365" s="120"/>
      <c r="BV365" s="120"/>
      <c r="BW365" s="120"/>
      <c r="BX365" s="120"/>
      <c r="BY365" s="120"/>
      <c r="BZ365" s="120"/>
      <c r="CA365" s="120"/>
      <c r="CB365" s="120"/>
      <c r="CC365" s="120"/>
      <c r="CD365" s="120"/>
      <c r="CE365" s="120"/>
      <c r="CF365" s="120"/>
      <c r="CG365" s="120"/>
      <c r="CH365" s="121"/>
    </row>
    <row r="366" spans="1:86" s="66" customFormat="1" ht="50.25" hidden="1" customHeight="1" x14ac:dyDescent="0.25">
      <c r="A366" s="166">
        <v>8</v>
      </c>
      <c r="B366" s="72" t="s">
        <v>550</v>
      </c>
      <c r="C366" s="52"/>
      <c r="D366" s="52"/>
      <c r="E366" s="52">
        <v>1</v>
      </c>
      <c r="F366" s="52"/>
      <c r="G366" s="72"/>
      <c r="H366" s="142"/>
      <c r="I366" s="60">
        <v>2400</v>
      </c>
      <c r="J366" s="60">
        <v>2400</v>
      </c>
      <c r="K366" s="71"/>
      <c r="L366" s="71"/>
      <c r="M366" s="71"/>
      <c r="N366" s="71"/>
      <c r="O366" s="71"/>
      <c r="P366" s="71"/>
      <c r="Q366" s="71"/>
      <c r="R366" s="71"/>
      <c r="S366" s="71"/>
      <c r="T366" s="71"/>
      <c r="U366" s="71"/>
      <c r="V366" s="63">
        <f t="shared" ref="V366:V380" si="159">W366</f>
        <v>0</v>
      </c>
      <c r="W366" s="63">
        <f t="shared" ref="W366:W380" si="160">Y366</f>
        <v>0</v>
      </c>
      <c r="X366" s="60">
        <v>2400</v>
      </c>
      <c r="Y366" s="101">
        <f t="shared" ref="Y366:Y380" si="161">K366+Q366</f>
        <v>0</v>
      </c>
      <c r="Z366" s="63"/>
      <c r="AA366" s="63">
        <f t="shared" ref="AA366:AA380" si="162">AB366+AC366</f>
        <v>1000</v>
      </c>
      <c r="AB366" s="63"/>
      <c r="AC366" s="63">
        <v>1000</v>
      </c>
      <c r="AD366" s="63"/>
      <c r="AE366" s="63"/>
      <c r="AG366" s="102"/>
      <c r="AH366" s="116">
        <f t="shared" si="156"/>
        <v>0</v>
      </c>
      <c r="AI366" s="368">
        <f t="shared" si="145"/>
        <v>0</v>
      </c>
      <c r="AJ366" s="368">
        <f t="shared" si="146"/>
        <v>0</v>
      </c>
      <c r="AK366" s="64"/>
      <c r="AL366" s="64"/>
      <c r="AM366" s="64"/>
      <c r="AN366" s="64"/>
      <c r="AO366" s="64"/>
      <c r="AP366" s="64"/>
      <c r="AQ366" s="64"/>
      <c r="AR366" s="64"/>
      <c r="AS366" s="64"/>
      <c r="AT366" s="64"/>
      <c r="AU366" s="64"/>
      <c r="AV366" s="64"/>
      <c r="AW366" s="64"/>
      <c r="AX366" s="64"/>
      <c r="AY366" s="64"/>
      <c r="AZ366" s="64"/>
      <c r="BA366" s="64"/>
      <c r="BB366" s="64"/>
      <c r="BC366" s="64"/>
      <c r="BD366" s="64"/>
      <c r="BE366" s="64"/>
      <c r="BF366" s="64"/>
      <c r="BG366" s="64"/>
      <c r="BH366" s="64"/>
      <c r="BI366" s="64"/>
      <c r="BJ366" s="64"/>
      <c r="BK366" s="64"/>
      <c r="BL366" s="64"/>
      <c r="BM366" s="64"/>
      <c r="BN366" s="64"/>
      <c r="BO366" s="64"/>
      <c r="BP366" s="64"/>
      <c r="BQ366" s="64"/>
      <c r="BR366" s="64"/>
      <c r="BS366" s="64"/>
      <c r="BT366" s="64"/>
      <c r="BU366" s="64"/>
      <c r="BV366" s="64"/>
      <c r="BW366" s="64"/>
      <c r="BX366" s="64"/>
      <c r="BY366" s="64"/>
      <c r="BZ366" s="64"/>
      <c r="CA366" s="64"/>
      <c r="CB366" s="64"/>
      <c r="CC366" s="64"/>
      <c r="CD366" s="64"/>
      <c r="CE366" s="64"/>
      <c r="CF366" s="64"/>
      <c r="CG366" s="64"/>
      <c r="CH366" s="65"/>
    </row>
    <row r="367" spans="1:86" s="66" customFormat="1" ht="37.5" hidden="1" customHeight="1" x14ac:dyDescent="0.25">
      <c r="A367" s="166">
        <v>11</v>
      </c>
      <c r="B367" s="165" t="s">
        <v>552</v>
      </c>
      <c r="C367" s="52"/>
      <c r="D367" s="52"/>
      <c r="E367" s="52">
        <v>1</v>
      </c>
      <c r="F367" s="52"/>
      <c r="G367" s="165"/>
      <c r="H367" s="142"/>
      <c r="I367" s="60">
        <f t="shared" ref="I367:I380" si="163">J367</f>
        <v>1700</v>
      </c>
      <c r="J367" s="60">
        <v>1700</v>
      </c>
      <c r="K367" s="71"/>
      <c r="L367" s="71"/>
      <c r="M367" s="71"/>
      <c r="N367" s="71"/>
      <c r="O367" s="71"/>
      <c r="P367" s="71"/>
      <c r="Q367" s="71"/>
      <c r="R367" s="71"/>
      <c r="S367" s="71"/>
      <c r="T367" s="71"/>
      <c r="U367" s="71"/>
      <c r="V367" s="63">
        <f t="shared" si="159"/>
        <v>0</v>
      </c>
      <c r="W367" s="63">
        <f t="shared" si="160"/>
        <v>0</v>
      </c>
      <c r="X367" s="60">
        <v>1700</v>
      </c>
      <c r="Y367" s="101">
        <f t="shared" si="161"/>
        <v>0</v>
      </c>
      <c r="Z367" s="63"/>
      <c r="AA367" s="63">
        <f t="shared" si="162"/>
        <v>1000</v>
      </c>
      <c r="AB367" s="63"/>
      <c r="AC367" s="63">
        <v>1000</v>
      </c>
      <c r="AD367" s="63"/>
      <c r="AE367" s="63"/>
      <c r="AG367" s="102"/>
      <c r="AH367" s="116">
        <f t="shared" si="156"/>
        <v>0</v>
      </c>
      <c r="AI367" s="368">
        <f t="shared" si="145"/>
        <v>0</v>
      </c>
      <c r="AJ367" s="368">
        <f t="shared" si="146"/>
        <v>0</v>
      </c>
      <c r="AK367" s="64"/>
      <c r="AL367" s="64"/>
      <c r="AM367" s="64"/>
      <c r="AN367" s="64"/>
      <c r="AO367" s="64"/>
      <c r="AP367" s="64"/>
      <c r="AQ367" s="64"/>
      <c r="AR367" s="64"/>
      <c r="AS367" s="64"/>
      <c r="AT367" s="64"/>
      <c r="AU367" s="64"/>
      <c r="AV367" s="64"/>
      <c r="AW367" s="64"/>
      <c r="AX367" s="64"/>
      <c r="AY367" s="64"/>
      <c r="AZ367" s="64"/>
      <c r="BA367" s="64"/>
      <c r="BB367" s="64"/>
      <c r="BC367" s="64"/>
      <c r="BD367" s="64"/>
      <c r="BE367" s="64"/>
      <c r="BF367" s="64"/>
      <c r="BG367" s="64"/>
      <c r="BH367" s="64"/>
      <c r="BI367" s="64"/>
      <c r="BJ367" s="64"/>
      <c r="BK367" s="64"/>
      <c r="BL367" s="64"/>
      <c r="BM367" s="64"/>
      <c r="BN367" s="64"/>
      <c r="BO367" s="64"/>
      <c r="BP367" s="64"/>
      <c r="BQ367" s="64"/>
      <c r="BR367" s="64"/>
      <c r="BS367" s="64"/>
      <c r="BT367" s="64"/>
      <c r="BU367" s="64"/>
      <c r="BV367" s="64"/>
      <c r="BW367" s="64"/>
      <c r="BX367" s="64"/>
      <c r="BY367" s="64"/>
      <c r="BZ367" s="64"/>
      <c r="CA367" s="64"/>
      <c r="CB367" s="64"/>
      <c r="CC367" s="64"/>
      <c r="CD367" s="64"/>
      <c r="CE367" s="64"/>
      <c r="CF367" s="64"/>
      <c r="CG367" s="64"/>
      <c r="CH367" s="65"/>
    </row>
    <row r="368" spans="1:86" s="66" customFormat="1" ht="36.75" hidden="1" customHeight="1" x14ac:dyDescent="0.25">
      <c r="A368" s="166">
        <v>20</v>
      </c>
      <c r="B368" s="165" t="s">
        <v>556</v>
      </c>
      <c r="C368" s="52"/>
      <c r="D368" s="52"/>
      <c r="E368" s="52">
        <v>1</v>
      </c>
      <c r="F368" s="52"/>
      <c r="G368" s="165"/>
      <c r="H368" s="142"/>
      <c r="I368" s="60">
        <f t="shared" si="163"/>
        <v>2400</v>
      </c>
      <c r="J368" s="60">
        <v>2400</v>
      </c>
      <c r="K368" s="71"/>
      <c r="L368" s="71"/>
      <c r="M368" s="71"/>
      <c r="N368" s="71"/>
      <c r="O368" s="71"/>
      <c r="P368" s="71"/>
      <c r="Q368" s="71"/>
      <c r="R368" s="71"/>
      <c r="S368" s="71"/>
      <c r="T368" s="71"/>
      <c r="U368" s="71"/>
      <c r="V368" s="63">
        <f t="shared" si="159"/>
        <v>0</v>
      </c>
      <c r="W368" s="63">
        <f t="shared" si="160"/>
        <v>0</v>
      </c>
      <c r="X368" s="60">
        <v>2400</v>
      </c>
      <c r="Y368" s="101">
        <f t="shared" si="161"/>
        <v>0</v>
      </c>
      <c r="Z368" s="63"/>
      <c r="AA368" s="63">
        <f t="shared" si="162"/>
        <v>1000</v>
      </c>
      <c r="AB368" s="63"/>
      <c r="AC368" s="63">
        <v>1000</v>
      </c>
      <c r="AD368" s="63"/>
      <c r="AE368" s="63"/>
      <c r="AG368" s="102"/>
      <c r="AH368" s="116">
        <f t="shared" si="156"/>
        <v>0</v>
      </c>
      <c r="AI368" s="368">
        <f t="shared" si="145"/>
        <v>0</v>
      </c>
      <c r="AJ368" s="368">
        <f t="shared" si="146"/>
        <v>0</v>
      </c>
      <c r="AK368" s="64"/>
      <c r="AL368" s="64"/>
      <c r="AM368" s="64"/>
      <c r="AN368" s="64"/>
      <c r="AO368" s="64"/>
      <c r="AP368" s="64"/>
      <c r="AQ368" s="64"/>
      <c r="AR368" s="64"/>
      <c r="AS368" s="64"/>
      <c r="AT368" s="64"/>
      <c r="AU368" s="64"/>
      <c r="AV368" s="64"/>
      <c r="AW368" s="64"/>
      <c r="AX368" s="64"/>
      <c r="AY368" s="64"/>
      <c r="AZ368" s="64"/>
      <c r="BA368" s="64"/>
      <c r="BB368" s="64"/>
      <c r="BC368" s="64"/>
      <c r="BD368" s="64"/>
      <c r="BE368" s="64"/>
      <c r="BF368" s="64"/>
      <c r="BG368" s="64"/>
      <c r="BH368" s="64"/>
      <c r="BI368" s="64"/>
      <c r="BJ368" s="64"/>
      <c r="BK368" s="64"/>
      <c r="BL368" s="64"/>
      <c r="BM368" s="64"/>
      <c r="BN368" s="64"/>
      <c r="BO368" s="64"/>
      <c r="BP368" s="64"/>
      <c r="BQ368" s="64"/>
      <c r="BR368" s="64"/>
      <c r="BS368" s="64"/>
      <c r="BT368" s="64"/>
      <c r="BU368" s="64"/>
      <c r="BV368" s="64"/>
      <c r="BW368" s="64"/>
      <c r="BX368" s="64"/>
      <c r="BY368" s="64"/>
      <c r="BZ368" s="64"/>
      <c r="CA368" s="64"/>
      <c r="CB368" s="64"/>
      <c r="CC368" s="64"/>
      <c r="CD368" s="64"/>
      <c r="CE368" s="64"/>
      <c r="CF368" s="64"/>
      <c r="CG368" s="64"/>
      <c r="CH368" s="65"/>
    </row>
    <row r="369" spans="1:86" s="66" customFormat="1" ht="36.75" hidden="1" customHeight="1" x14ac:dyDescent="0.25">
      <c r="A369" s="166">
        <v>22</v>
      </c>
      <c r="B369" s="165" t="s">
        <v>558</v>
      </c>
      <c r="C369" s="52"/>
      <c r="D369" s="52"/>
      <c r="E369" s="52">
        <v>1</v>
      </c>
      <c r="F369" s="52"/>
      <c r="G369" s="165"/>
      <c r="H369" s="142"/>
      <c r="I369" s="60">
        <f t="shared" si="163"/>
        <v>1600</v>
      </c>
      <c r="J369" s="60">
        <v>1600</v>
      </c>
      <c r="K369" s="71"/>
      <c r="L369" s="71"/>
      <c r="M369" s="71"/>
      <c r="N369" s="71"/>
      <c r="O369" s="71"/>
      <c r="P369" s="71"/>
      <c r="Q369" s="71"/>
      <c r="R369" s="71"/>
      <c r="S369" s="71"/>
      <c r="T369" s="71"/>
      <c r="U369" s="71"/>
      <c r="V369" s="63">
        <f t="shared" si="159"/>
        <v>0</v>
      </c>
      <c r="W369" s="63">
        <f t="shared" si="160"/>
        <v>0</v>
      </c>
      <c r="X369" s="60">
        <v>1600</v>
      </c>
      <c r="Y369" s="101">
        <f t="shared" si="161"/>
        <v>0</v>
      </c>
      <c r="Z369" s="63"/>
      <c r="AA369" s="63">
        <f t="shared" si="162"/>
        <v>1000</v>
      </c>
      <c r="AB369" s="63"/>
      <c r="AC369" s="63">
        <v>1000</v>
      </c>
      <c r="AD369" s="63"/>
      <c r="AE369" s="63"/>
      <c r="AG369" s="102"/>
      <c r="AH369" s="116">
        <f t="shared" si="156"/>
        <v>0</v>
      </c>
      <c r="AI369" s="368">
        <f t="shared" si="145"/>
        <v>0</v>
      </c>
      <c r="AJ369" s="368">
        <f t="shared" si="146"/>
        <v>0</v>
      </c>
      <c r="AK369" s="64"/>
      <c r="AL369" s="64"/>
      <c r="AM369" s="64"/>
      <c r="AN369" s="64"/>
      <c r="AO369" s="64"/>
      <c r="AP369" s="64"/>
      <c r="AQ369" s="64"/>
      <c r="AR369" s="64"/>
      <c r="AS369" s="64"/>
      <c r="AT369" s="64"/>
      <c r="AU369" s="64"/>
      <c r="AV369" s="64"/>
      <c r="AW369" s="64"/>
      <c r="AX369" s="64"/>
      <c r="AY369" s="64"/>
      <c r="AZ369" s="64"/>
      <c r="BA369" s="64"/>
      <c r="BB369" s="64"/>
      <c r="BC369" s="64"/>
      <c r="BD369" s="64"/>
      <c r="BE369" s="64"/>
      <c r="BF369" s="64"/>
      <c r="BG369" s="64"/>
      <c r="BH369" s="64"/>
      <c r="BI369" s="64"/>
      <c r="BJ369" s="64"/>
      <c r="BK369" s="64"/>
      <c r="BL369" s="64"/>
      <c r="BM369" s="64"/>
      <c r="BN369" s="64"/>
      <c r="BO369" s="64"/>
      <c r="BP369" s="64"/>
      <c r="BQ369" s="64"/>
      <c r="BR369" s="64"/>
      <c r="BS369" s="64"/>
      <c r="BT369" s="64"/>
      <c r="BU369" s="64"/>
      <c r="BV369" s="64"/>
      <c r="BW369" s="64"/>
      <c r="BX369" s="64"/>
      <c r="BY369" s="64"/>
      <c r="BZ369" s="64"/>
      <c r="CA369" s="64"/>
      <c r="CB369" s="64"/>
      <c r="CC369" s="64"/>
      <c r="CD369" s="64"/>
      <c r="CE369" s="64"/>
      <c r="CF369" s="64"/>
      <c r="CG369" s="64"/>
      <c r="CH369" s="65"/>
    </row>
    <row r="370" spans="1:86" s="66" customFormat="1" ht="29.25" hidden="1" customHeight="1" x14ac:dyDescent="0.25">
      <c r="A370" s="166">
        <v>23</v>
      </c>
      <c r="B370" s="165" t="s">
        <v>559</v>
      </c>
      <c r="C370" s="52"/>
      <c r="D370" s="52"/>
      <c r="E370" s="52">
        <v>1</v>
      </c>
      <c r="F370" s="52"/>
      <c r="G370" s="165"/>
      <c r="H370" s="142"/>
      <c r="I370" s="60">
        <f t="shared" si="163"/>
        <v>3000</v>
      </c>
      <c r="J370" s="60">
        <v>3000</v>
      </c>
      <c r="K370" s="71"/>
      <c r="L370" s="71"/>
      <c r="M370" s="71"/>
      <c r="N370" s="71"/>
      <c r="O370" s="71"/>
      <c r="P370" s="71"/>
      <c r="Q370" s="71"/>
      <c r="R370" s="71"/>
      <c r="S370" s="71"/>
      <c r="T370" s="71"/>
      <c r="U370" s="71"/>
      <c r="V370" s="63">
        <f t="shared" si="159"/>
        <v>0</v>
      </c>
      <c r="W370" s="63">
        <f t="shared" si="160"/>
        <v>0</v>
      </c>
      <c r="X370" s="60">
        <v>3000</v>
      </c>
      <c r="Y370" s="101">
        <f t="shared" si="161"/>
        <v>0</v>
      </c>
      <c r="Z370" s="63"/>
      <c r="AA370" s="63">
        <f t="shared" si="162"/>
        <v>1000</v>
      </c>
      <c r="AB370" s="63"/>
      <c r="AC370" s="63">
        <v>1000</v>
      </c>
      <c r="AD370" s="63"/>
      <c r="AE370" s="63"/>
      <c r="AG370" s="102"/>
      <c r="AH370" s="116">
        <f t="shared" si="156"/>
        <v>0</v>
      </c>
      <c r="AI370" s="368">
        <f t="shared" si="145"/>
        <v>0</v>
      </c>
      <c r="AJ370" s="368">
        <f t="shared" si="146"/>
        <v>0</v>
      </c>
      <c r="AK370" s="64"/>
      <c r="AL370" s="64"/>
      <c r="AM370" s="64"/>
      <c r="AN370" s="64"/>
      <c r="AO370" s="64"/>
      <c r="AP370" s="64"/>
      <c r="AQ370" s="64"/>
      <c r="AR370" s="64"/>
      <c r="AS370" s="64"/>
      <c r="AT370" s="64"/>
      <c r="AU370" s="64"/>
      <c r="AV370" s="64"/>
      <c r="AW370" s="64"/>
      <c r="AX370" s="64"/>
      <c r="AY370" s="64"/>
      <c r="AZ370" s="64"/>
      <c r="BA370" s="64"/>
      <c r="BB370" s="64"/>
      <c r="BC370" s="64"/>
      <c r="BD370" s="64"/>
      <c r="BE370" s="64"/>
      <c r="BF370" s="64"/>
      <c r="BG370" s="64"/>
      <c r="BH370" s="64"/>
      <c r="BI370" s="64"/>
      <c r="BJ370" s="64"/>
      <c r="BK370" s="64"/>
      <c r="BL370" s="64"/>
      <c r="BM370" s="64"/>
      <c r="BN370" s="64"/>
      <c r="BO370" s="64"/>
      <c r="BP370" s="64"/>
      <c r="BQ370" s="64"/>
      <c r="BR370" s="64"/>
      <c r="BS370" s="64"/>
      <c r="BT370" s="64"/>
      <c r="BU370" s="64"/>
      <c r="BV370" s="64"/>
      <c r="BW370" s="64"/>
      <c r="BX370" s="64"/>
      <c r="BY370" s="64"/>
      <c r="BZ370" s="64"/>
      <c r="CA370" s="64"/>
      <c r="CB370" s="64"/>
      <c r="CC370" s="64"/>
      <c r="CD370" s="64"/>
      <c r="CE370" s="64"/>
      <c r="CF370" s="64"/>
      <c r="CG370" s="64"/>
      <c r="CH370" s="65"/>
    </row>
    <row r="371" spans="1:86" s="66" customFormat="1" ht="54.75" hidden="1" customHeight="1" x14ac:dyDescent="0.25">
      <c r="A371" s="166">
        <v>24</v>
      </c>
      <c r="B371" s="215" t="s">
        <v>560</v>
      </c>
      <c r="C371" s="52"/>
      <c r="D371" s="52"/>
      <c r="E371" s="52">
        <v>1</v>
      </c>
      <c r="F371" s="52"/>
      <c r="G371" s="215"/>
      <c r="H371" s="142"/>
      <c r="I371" s="60">
        <f t="shared" si="163"/>
        <v>1800</v>
      </c>
      <c r="J371" s="60">
        <v>1800</v>
      </c>
      <c r="K371" s="71"/>
      <c r="L371" s="71"/>
      <c r="M371" s="71"/>
      <c r="N371" s="71"/>
      <c r="O371" s="71"/>
      <c r="P371" s="71"/>
      <c r="Q371" s="71"/>
      <c r="R371" s="71"/>
      <c r="S371" s="71"/>
      <c r="T371" s="71"/>
      <c r="U371" s="71"/>
      <c r="V371" s="63">
        <f t="shared" si="159"/>
        <v>0</v>
      </c>
      <c r="W371" s="63">
        <f t="shared" si="160"/>
        <v>0</v>
      </c>
      <c r="X371" s="60">
        <v>1800</v>
      </c>
      <c r="Y371" s="101">
        <f t="shared" si="161"/>
        <v>0</v>
      </c>
      <c r="Z371" s="63"/>
      <c r="AA371" s="63">
        <f t="shared" si="162"/>
        <v>1000</v>
      </c>
      <c r="AB371" s="63"/>
      <c r="AC371" s="63">
        <v>1000</v>
      </c>
      <c r="AD371" s="63"/>
      <c r="AE371" s="63"/>
      <c r="AG371" s="102"/>
      <c r="AH371" s="116">
        <f t="shared" si="156"/>
        <v>0</v>
      </c>
      <c r="AI371" s="368">
        <f t="shared" si="145"/>
        <v>0</v>
      </c>
      <c r="AJ371" s="368">
        <f t="shared" si="146"/>
        <v>0</v>
      </c>
      <c r="AK371" s="64"/>
      <c r="AL371" s="64"/>
      <c r="AM371" s="64"/>
      <c r="AN371" s="64"/>
      <c r="AO371" s="64"/>
      <c r="AP371" s="64"/>
      <c r="AQ371" s="64"/>
      <c r="AR371" s="64"/>
      <c r="AS371" s="64"/>
      <c r="AT371" s="64"/>
      <c r="AU371" s="64"/>
      <c r="AV371" s="64"/>
      <c r="AW371" s="64"/>
      <c r="AX371" s="64"/>
      <c r="AY371" s="64"/>
      <c r="AZ371" s="64"/>
      <c r="BA371" s="64"/>
      <c r="BB371" s="64"/>
      <c r="BC371" s="64"/>
      <c r="BD371" s="64"/>
      <c r="BE371" s="64"/>
      <c r="BF371" s="64"/>
      <c r="BG371" s="64"/>
      <c r="BH371" s="64"/>
      <c r="BI371" s="64"/>
      <c r="BJ371" s="64"/>
      <c r="BK371" s="64"/>
      <c r="BL371" s="64"/>
      <c r="BM371" s="64"/>
      <c r="BN371" s="64"/>
      <c r="BO371" s="64"/>
      <c r="BP371" s="64"/>
      <c r="BQ371" s="64"/>
      <c r="BR371" s="64"/>
      <c r="BS371" s="64"/>
      <c r="BT371" s="64"/>
      <c r="BU371" s="64"/>
      <c r="BV371" s="64"/>
      <c r="BW371" s="64"/>
      <c r="BX371" s="64"/>
      <c r="BY371" s="64"/>
      <c r="BZ371" s="64"/>
      <c r="CA371" s="64"/>
      <c r="CB371" s="64"/>
      <c r="CC371" s="64"/>
      <c r="CD371" s="64"/>
      <c r="CE371" s="64"/>
      <c r="CF371" s="64"/>
      <c r="CG371" s="64"/>
      <c r="CH371" s="65"/>
    </row>
    <row r="372" spans="1:86" s="66" customFormat="1" ht="32.25" hidden="1" customHeight="1" x14ac:dyDescent="0.25">
      <c r="A372" s="166">
        <v>32</v>
      </c>
      <c r="B372" s="70" t="s">
        <v>564</v>
      </c>
      <c r="C372" s="52"/>
      <c r="D372" s="52"/>
      <c r="E372" s="52" t="s">
        <v>194</v>
      </c>
      <c r="F372" s="52"/>
      <c r="G372" s="70"/>
      <c r="H372" s="142"/>
      <c r="I372" s="60">
        <f t="shared" si="163"/>
        <v>800</v>
      </c>
      <c r="J372" s="60">
        <v>800</v>
      </c>
      <c r="K372" s="71"/>
      <c r="L372" s="71"/>
      <c r="M372" s="71"/>
      <c r="N372" s="71"/>
      <c r="O372" s="71"/>
      <c r="P372" s="71"/>
      <c r="Q372" s="71"/>
      <c r="R372" s="71"/>
      <c r="S372" s="71"/>
      <c r="T372" s="71"/>
      <c r="U372" s="71"/>
      <c r="V372" s="63">
        <f t="shared" si="159"/>
        <v>0</v>
      </c>
      <c r="W372" s="63">
        <f t="shared" si="160"/>
        <v>0</v>
      </c>
      <c r="X372" s="60">
        <v>800</v>
      </c>
      <c r="Y372" s="101">
        <f t="shared" si="161"/>
        <v>0</v>
      </c>
      <c r="Z372" s="63"/>
      <c r="AA372" s="63">
        <f t="shared" si="162"/>
        <v>800</v>
      </c>
      <c r="AB372" s="63"/>
      <c r="AC372" s="63">
        <v>800</v>
      </c>
      <c r="AD372" s="63"/>
      <c r="AE372" s="63"/>
      <c r="AG372" s="102"/>
      <c r="AH372" s="116">
        <f t="shared" si="156"/>
        <v>0</v>
      </c>
      <c r="AI372" s="368">
        <f t="shared" si="145"/>
        <v>0</v>
      </c>
      <c r="AJ372" s="368">
        <f t="shared" si="146"/>
        <v>0</v>
      </c>
      <c r="AK372" s="64"/>
      <c r="AL372" s="64"/>
      <c r="AM372" s="64"/>
      <c r="AN372" s="64"/>
      <c r="AO372" s="64"/>
      <c r="AP372" s="64"/>
      <c r="AQ372" s="64"/>
      <c r="AR372" s="64"/>
      <c r="AS372" s="64"/>
      <c r="AT372" s="64"/>
      <c r="AU372" s="64"/>
      <c r="AV372" s="64"/>
      <c r="AW372" s="64"/>
      <c r="AX372" s="64"/>
      <c r="AY372" s="64"/>
      <c r="AZ372" s="64"/>
      <c r="BA372" s="64"/>
      <c r="BB372" s="64"/>
      <c r="BC372" s="64"/>
      <c r="BD372" s="64"/>
      <c r="BE372" s="64"/>
      <c r="BF372" s="64"/>
      <c r="BG372" s="64"/>
      <c r="BH372" s="64"/>
      <c r="BI372" s="64"/>
      <c r="BJ372" s="64"/>
      <c r="BK372" s="64"/>
      <c r="BL372" s="64"/>
      <c r="BM372" s="64"/>
      <c r="BN372" s="64"/>
      <c r="BO372" s="64"/>
      <c r="BP372" s="64"/>
      <c r="BQ372" s="64"/>
      <c r="BR372" s="64"/>
      <c r="BS372" s="64"/>
      <c r="BT372" s="64"/>
      <c r="BU372" s="64"/>
      <c r="BV372" s="64"/>
      <c r="BW372" s="64"/>
      <c r="BX372" s="64"/>
      <c r="BY372" s="64"/>
      <c r="BZ372" s="64"/>
      <c r="CA372" s="64"/>
      <c r="CB372" s="64"/>
      <c r="CC372" s="64"/>
      <c r="CD372" s="64"/>
      <c r="CE372" s="64"/>
      <c r="CF372" s="64"/>
      <c r="CG372" s="64"/>
      <c r="CH372" s="65"/>
    </row>
    <row r="373" spans="1:86" s="66" customFormat="1" ht="41.25" hidden="1" customHeight="1" x14ac:dyDescent="0.25">
      <c r="A373" s="166">
        <v>33</v>
      </c>
      <c r="B373" s="70" t="s">
        <v>565</v>
      </c>
      <c r="C373" s="52"/>
      <c r="D373" s="52"/>
      <c r="E373" s="52" t="s">
        <v>194</v>
      </c>
      <c r="F373" s="52"/>
      <c r="G373" s="70"/>
      <c r="H373" s="142"/>
      <c r="I373" s="60">
        <f t="shared" si="163"/>
        <v>2400</v>
      </c>
      <c r="J373" s="60">
        <v>2400</v>
      </c>
      <c r="K373" s="71"/>
      <c r="L373" s="71"/>
      <c r="M373" s="71"/>
      <c r="N373" s="71"/>
      <c r="O373" s="71"/>
      <c r="P373" s="71"/>
      <c r="Q373" s="71"/>
      <c r="R373" s="71"/>
      <c r="S373" s="71"/>
      <c r="T373" s="71"/>
      <c r="U373" s="71"/>
      <c r="V373" s="63">
        <f t="shared" si="159"/>
        <v>0</v>
      </c>
      <c r="W373" s="63">
        <f t="shared" si="160"/>
        <v>0</v>
      </c>
      <c r="X373" s="60">
        <v>2400</v>
      </c>
      <c r="Y373" s="101">
        <f t="shared" si="161"/>
        <v>0</v>
      </c>
      <c r="Z373" s="63"/>
      <c r="AA373" s="63">
        <f t="shared" si="162"/>
        <v>1000</v>
      </c>
      <c r="AB373" s="63"/>
      <c r="AC373" s="63">
        <v>1000</v>
      </c>
      <c r="AD373" s="63"/>
      <c r="AE373" s="63"/>
      <c r="AG373" s="102"/>
      <c r="AH373" s="116">
        <f t="shared" si="156"/>
        <v>0</v>
      </c>
      <c r="AI373" s="368">
        <f t="shared" si="145"/>
        <v>0</v>
      </c>
      <c r="AJ373" s="368">
        <f t="shared" si="146"/>
        <v>0</v>
      </c>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64"/>
      <c r="BL373" s="64"/>
      <c r="BM373" s="64"/>
      <c r="BN373" s="64"/>
      <c r="BO373" s="64"/>
      <c r="BP373" s="64"/>
      <c r="BQ373" s="64"/>
      <c r="BR373" s="64"/>
      <c r="BS373" s="64"/>
      <c r="BT373" s="64"/>
      <c r="BU373" s="64"/>
      <c r="BV373" s="64"/>
      <c r="BW373" s="64"/>
      <c r="BX373" s="64"/>
      <c r="BY373" s="64"/>
      <c r="BZ373" s="64"/>
      <c r="CA373" s="64"/>
      <c r="CB373" s="64"/>
      <c r="CC373" s="64"/>
      <c r="CD373" s="64"/>
      <c r="CE373" s="64"/>
      <c r="CF373" s="64"/>
      <c r="CG373" s="64"/>
      <c r="CH373" s="65"/>
    </row>
    <row r="374" spans="1:86" s="66" customFormat="1" ht="59.25" hidden="1" customHeight="1" x14ac:dyDescent="0.25">
      <c r="A374" s="166">
        <v>35</v>
      </c>
      <c r="B374" s="70" t="s">
        <v>566</v>
      </c>
      <c r="C374" s="52"/>
      <c r="D374" s="52"/>
      <c r="E374" s="52" t="s">
        <v>194</v>
      </c>
      <c r="F374" s="52"/>
      <c r="G374" s="70"/>
      <c r="H374" s="142"/>
      <c r="I374" s="60">
        <f t="shared" si="163"/>
        <v>3200</v>
      </c>
      <c r="J374" s="60">
        <v>3200</v>
      </c>
      <c r="K374" s="71"/>
      <c r="L374" s="71"/>
      <c r="M374" s="71"/>
      <c r="N374" s="71"/>
      <c r="O374" s="71"/>
      <c r="P374" s="71"/>
      <c r="Q374" s="71"/>
      <c r="R374" s="71"/>
      <c r="S374" s="71"/>
      <c r="T374" s="71"/>
      <c r="U374" s="71"/>
      <c r="V374" s="63">
        <f t="shared" si="159"/>
        <v>0</v>
      </c>
      <c r="W374" s="63">
        <f t="shared" si="160"/>
        <v>0</v>
      </c>
      <c r="X374" s="60">
        <v>3200</v>
      </c>
      <c r="Y374" s="101">
        <f t="shared" si="161"/>
        <v>0</v>
      </c>
      <c r="Z374" s="63"/>
      <c r="AA374" s="63">
        <f t="shared" si="162"/>
        <v>1000</v>
      </c>
      <c r="AB374" s="63"/>
      <c r="AC374" s="63">
        <v>1000</v>
      </c>
      <c r="AD374" s="63"/>
      <c r="AE374" s="63"/>
      <c r="AG374" s="102"/>
      <c r="AH374" s="116">
        <f t="shared" si="156"/>
        <v>0</v>
      </c>
      <c r="AI374" s="368">
        <f t="shared" si="145"/>
        <v>0</v>
      </c>
      <c r="AJ374" s="368">
        <f t="shared" si="146"/>
        <v>0</v>
      </c>
      <c r="AK374" s="64"/>
      <c r="AL374" s="64"/>
      <c r="AM374" s="64"/>
      <c r="AN374" s="64"/>
      <c r="AO374" s="64"/>
      <c r="AP374" s="64"/>
      <c r="AQ374" s="64"/>
      <c r="AR374" s="64"/>
      <c r="AS374" s="64"/>
      <c r="AT374" s="64"/>
      <c r="AU374" s="64"/>
      <c r="AV374" s="64"/>
      <c r="AW374" s="64"/>
      <c r="AX374" s="64"/>
      <c r="AY374" s="64"/>
      <c r="AZ374" s="64"/>
      <c r="BA374" s="64"/>
      <c r="BB374" s="64"/>
      <c r="BC374" s="64"/>
      <c r="BD374" s="64"/>
      <c r="BE374" s="64"/>
      <c r="BF374" s="64"/>
      <c r="BG374" s="64"/>
      <c r="BH374" s="64"/>
      <c r="BI374" s="64"/>
      <c r="BJ374" s="64"/>
      <c r="BK374" s="64"/>
      <c r="BL374" s="64"/>
      <c r="BM374" s="64"/>
      <c r="BN374" s="64"/>
      <c r="BO374" s="64"/>
      <c r="BP374" s="64"/>
      <c r="BQ374" s="64"/>
      <c r="BR374" s="64"/>
      <c r="BS374" s="64"/>
      <c r="BT374" s="64"/>
      <c r="BU374" s="64"/>
      <c r="BV374" s="64"/>
      <c r="BW374" s="64"/>
      <c r="BX374" s="64"/>
      <c r="BY374" s="64"/>
      <c r="BZ374" s="64"/>
      <c r="CA374" s="64"/>
      <c r="CB374" s="64"/>
      <c r="CC374" s="64"/>
      <c r="CD374" s="64"/>
      <c r="CE374" s="64"/>
      <c r="CF374" s="64"/>
      <c r="CG374" s="64"/>
      <c r="CH374" s="65"/>
    </row>
    <row r="375" spans="1:86" s="66" customFormat="1" ht="49.5" hidden="1" customHeight="1" x14ac:dyDescent="0.25">
      <c r="A375" s="166">
        <v>36</v>
      </c>
      <c r="B375" s="70" t="s">
        <v>567</v>
      </c>
      <c r="C375" s="52"/>
      <c r="D375" s="52"/>
      <c r="E375" s="52" t="s">
        <v>194</v>
      </c>
      <c r="F375" s="52"/>
      <c r="G375" s="70"/>
      <c r="H375" s="142"/>
      <c r="I375" s="60">
        <f t="shared" si="163"/>
        <v>2400</v>
      </c>
      <c r="J375" s="60">
        <v>2400</v>
      </c>
      <c r="K375" s="71"/>
      <c r="L375" s="71"/>
      <c r="M375" s="71"/>
      <c r="N375" s="71"/>
      <c r="O375" s="71"/>
      <c r="P375" s="71"/>
      <c r="Q375" s="71"/>
      <c r="R375" s="71"/>
      <c r="S375" s="71"/>
      <c r="T375" s="71"/>
      <c r="U375" s="71"/>
      <c r="V375" s="63">
        <f t="shared" si="159"/>
        <v>0</v>
      </c>
      <c r="W375" s="63">
        <f t="shared" si="160"/>
        <v>0</v>
      </c>
      <c r="X375" s="60">
        <v>2400</v>
      </c>
      <c r="Y375" s="101">
        <f t="shared" si="161"/>
        <v>0</v>
      </c>
      <c r="Z375" s="63"/>
      <c r="AA375" s="63">
        <f t="shared" si="162"/>
        <v>1000</v>
      </c>
      <c r="AB375" s="63"/>
      <c r="AC375" s="63">
        <v>1000</v>
      </c>
      <c r="AD375" s="63"/>
      <c r="AE375" s="63"/>
      <c r="AG375" s="102"/>
      <c r="AH375" s="116">
        <f t="shared" si="156"/>
        <v>0</v>
      </c>
      <c r="AI375" s="368">
        <f t="shared" si="145"/>
        <v>0</v>
      </c>
      <c r="AJ375" s="368">
        <f t="shared" si="146"/>
        <v>0</v>
      </c>
      <c r="AK375" s="64"/>
      <c r="AL375" s="64"/>
      <c r="AM375" s="64"/>
      <c r="AN375" s="64"/>
      <c r="AO375" s="64"/>
      <c r="AP375" s="64"/>
      <c r="AQ375" s="64"/>
      <c r="AR375" s="64"/>
      <c r="AS375" s="64"/>
      <c r="AT375" s="64"/>
      <c r="AU375" s="64"/>
      <c r="AV375" s="64"/>
      <c r="AW375" s="64"/>
      <c r="AX375" s="64"/>
      <c r="AY375" s="64"/>
      <c r="AZ375" s="64"/>
      <c r="BA375" s="64"/>
      <c r="BB375" s="64"/>
      <c r="BC375" s="64"/>
      <c r="BD375" s="64"/>
      <c r="BE375" s="64"/>
      <c r="BF375" s="64"/>
      <c r="BG375" s="64"/>
      <c r="BH375" s="64"/>
      <c r="BI375" s="64"/>
      <c r="BJ375" s="64"/>
      <c r="BK375" s="64"/>
      <c r="BL375" s="64"/>
      <c r="BM375" s="64"/>
      <c r="BN375" s="64"/>
      <c r="BO375" s="64"/>
      <c r="BP375" s="64"/>
      <c r="BQ375" s="64"/>
      <c r="BR375" s="64"/>
      <c r="BS375" s="64"/>
      <c r="BT375" s="64"/>
      <c r="BU375" s="64"/>
      <c r="BV375" s="64"/>
      <c r="BW375" s="64"/>
      <c r="BX375" s="64"/>
      <c r="BY375" s="64"/>
      <c r="BZ375" s="64"/>
      <c r="CA375" s="64"/>
      <c r="CB375" s="64"/>
      <c r="CC375" s="64"/>
      <c r="CD375" s="64"/>
      <c r="CE375" s="64"/>
      <c r="CF375" s="64"/>
      <c r="CG375" s="64"/>
      <c r="CH375" s="65"/>
    </row>
    <row r="376" spans="1:86" s="66" customFormat="1" ht="56.25" hidden="1" customHeight="1" x14ac:dyDescent="0.25">
      <c r="A376" s="166">
        <v>37</v>
      </c>
      <c r="B376" s="70" t="s">
        <v>568</v>
      </c>
      <c r="C376" s="52"/>
      <c r="D376" s="52"/>
      <c r="E376" s="52" t="s">
        <v>194</v>
      </c>
      <c r="F376" s="52"/>
      <c r="G376" s="70"/>
      <c r="H376" s="142"/>
      <c r="I376" s="60">
        <f t="shared" si="163"/>
        <v>1600</v>
      </c>
      <c r="J376" s="60">
        <v>1600</v>
      </c>
      <c r="K376" s="71"/>
      <c r="L376" s="71"/>
      <c r="M376" s="71"/>
      <c r="N376" s="71"/>
      <c r="O376" s="71"/>
      <c r="P376" s="71"/>
      <c r="Q376" s="71"/>
      <c r="R376" s="71"/>
      <c r="S376" s="71"/>
      <c r="T376" s="71"/>
      <c r="U376" s="71"/>
      <c r="V376" s="63">
        <f t="shared" si="159"/>
        <v>0</v>
      </c>
      <c r="W376" s="63">
        <f t="shared" si="160"/>
        <v>0</v>
      </c>
      <c r="X376" s="60">
        <v>1600</v>
      </c>
      <c r="Y376" s="101">
        <f t="shared" si="161"/>
        <v>0</v>
      </c>
      <c r="Z376" s="63"/>
      <c r="AA376" s="63">
        <f t="shared" si="162"/>
        <v>1000</v>
      </c>
      <c r="AB376" s="63"/>
      <c r="AC376" s="63">
        <v>1000</v>
      </c>
      <c r="AD376" s="63"/>
      <c r="AE376" s="63"/>
      <c r="AG376" s="102"/>
      <c r="AH376" s="116">
        <f t="shared" si="156"/>
        <v>0</v>
      </c>
      <c r="AI376" s="368">
        <f t="shared" si="145"/>
        <v>0</v>
      </c>
      <c r="AJ376" s="368">
        <f t="shared" si="146"/>
        <v>0</v>
      </c>
      <c r="AK376" s="64"/>
      <c r="AL376" s="64"/>
      <c r="AM376" s="64"/>
      <c r="AN376" s="64"/>
      <c r="AO376" s="64"/>
      <c r="AP376" s="64"/>
      <c r="AQ376" s="64"/>
      <c r="AR376" s="64"/>
      <c r="AS376" s="64"/>
      <c r="AT376" s="64"/>
      <c r="AU376" s="64"/>
      <c r="AV376" s="64"/>
      <c r="AW376" s="64"/>
      <c r="AX376" s="64"/>
      <c r="AY376" s="64"/>
      <c r="AZ376" s="64"/>
      <c r="BA376" s="64"/>
      <c r="BB376" s="64"/>
      <c r="BC376" s="64"/>
      <c r="BD376" s="64"/>
      <c r="BE376" s="64"/>
      <c r="BF376" s="64"/>
      <c r="BG376" s="64"/>
      <c r="BH376" s="64"/>
      <c r="BI376" s="64"/>
      <c r="BJ376" s="64"/>
      <c r="BK376" s="64"/>
      <c r="BL376" s="64"/>
      <c r="BM376" s="64"/>
      <c r="BN376" s="64"/>
      <c r="BO376" s="64"/>
      <c r="BP376" s="64"/>
      <c r="BQ376" s="64"/>
      <c r="BR376" s="64"/>
      <c r="BS376" s="64"/>
      <c r="BT376" s="64"/>
      <c r="BU376" s="64"/>
      <c r="BV376" s="64"/>
      <c r="BW376" s="64"/>
      <c r="BX376" s="64"/>
      <c r="BY376" s="64"/>
      <c r="BZ376" s="64"/>
      <c r="CA376" s="64"/>
      <c r="CB376" s="64"/>
      <c r="CC376" s="64"/>
      <c r="CD376" s="64"/>
      <c r="CE376" s="64"/>
      <c r="CF376" s="64"/>
      <c r="CG376" s="64"/>
      <c r="CH376" s="65"/>
    </row>
    <row r="377" spans="1:86" s="66" customFormat="1" ht="56.25" hidden="1" customHeight="1" x14ac:dyDescent="0.25">
      <c r="A377" s="166">
        <v>38</v>
      </c>
      <c r="B377" s="168" t="s">
        <v>569</v>
      </c>
      <c r="C377" s="52"/>
      <c r="D377" s="52"/>
      <c r="E377" s="52">
        <v>1</v>
      </c>
      <c r="F377" s="52"/>
      <c r="G377" s="168"/>
      <c r="H377" s="142"/>
      <c r="I377" s="60">
        <f t="shared" si="163"/>
        <v>2400</v>
      </c>
      <c r="J377" s="60">
        <v>2400</v>
      </c>
      <c r="K377" s="71"/>
      <c r="L377" s="71"/>
      <c r="M377" s="71"/>
      <c r="N377" s="71"/>
      <c r="O377" s="71"/>
      <c r="P377" s="71"/>
      <c r="Q377" s="71"/>
      <c r="R377" s="71"/>
      <c r="S377" s="71"/>
      <c r="T377" s="71"/>
      <c r="U377" s="71"/>
      <c r="V377" s="63">
        <f t="shared" si="159"/>
        <v>0</v>
      </c>
      <c r="W377" s="63">
        <f t="shared" si="160"/>
        <v>0</v>
      </c>
      <c r="X377" s="60">
        <v>2400</v>
      </c>
      <c r="Y377" s="101">
        <f t="shared" si="161"/>
        <v>0</v>
      </c>
      <c r="Z377" s="63"/>
      <c r="AA377" s="63">
        <f t="shared" si="162"/>
        <v>1000</v>
      </c>
      <c r="AB377" s="63"/>
      <c r="AC377" s="63">
        <v>1000</v>
      </c>
      <c r="AD377" s="63"/>
      <c r="AE377" s="63"/>
      <c r="AG377" s="102"/>
      <c r="AH377" s="116">
        <f t="shared" si="156"/>
        <v>0</v>
      </c>
      <c r="AI377" s="368">
        <f t="shared" si="145"/>
        <v>0</v>
      </c>
      <c r="AJ377" s="368">
        <f t="shared" si="146"/>
        <v>0</v>
      </c>
      <c r="AK377" s="64"/>
      <c r="AL377" s="64"/>
      <c r="AM377" s="64"/>
      <c r="AN377" s="64"/>
      <c r="AO377" s="64"/>
      <c r="AP377" s="64"/>
      <c r="AQ377" s="64"/>
      <c r="AR377" s="64"/>
      <c r="AS377" s="64"/>
      <c r="AT377" s="64"/>
      <c r="AU377" s="64"/>
      <c r="AV377" s="64"/>
      <c r="AW377" s="64"/>
      <c r="AX377" s="64"/>
      <c r="AY377" s="64"/>
      <c r="AZ377" s="64"/>
      <c r="BA377" s="64"/>
      <c r="BB377" s="64"/>
      <c r="BC377" s="64"/>
      <c r="BD377" s="64"/>
      <c r="BE377" s="64"/>
      <c r="BF377" s="64"/>
      <c r="BG377" s="64"/>
      <c r="BH377" s="64"/>
      <c r="BI377" s="64"/>
      <c r="BJ377" s="64"/>
      <c r="BK377" s="64"/>
      <c r="BL377" s="64"/>
      <c r="BM377" s="64"/>
      <c r="BN377" s="64"/>
      <c r="BO377" s="64"/>
      <c r="BP377" s="64"/>
      <c r="BQ377" s="64"/>
      <c r="BR377" s="64"/>
      <c r="BS377" s="64"/>
      <c r="BT377" s="64"/>
      <c r="BU377" s="64"/>
      <c r="BV377" s="64"/>
      <c r="BW377" s="64"/>
      <c r="BX377" s="64"/>
      <c r="BY377" s="64"/>
      <c r="BZ377" s="64"/>
      <c r="CA377" s="64"/>
      <c r="CB377" s="64"/>
      <c r="CC377" s="64"/>
      <c r="CD377" s="64"/>
      <c r="CE377" s="64"/>
      <c r="CF377" s="64"/>
      <c r="CG377" s="64"/>
      <c r="CH377" s="65"/>
    </row>
    <row r="378" spans="1:86" s="66" customFormat="1" ht="49.5" hidden="1" customHeight="1" x14ac:dyDescent="0.25">
      <c r="A378" s="166">
        <v>39</v>
      </c>
      <c r="B378" s="168" t="s">
        <v>570</v>
      </c>
      <c r="C378" s="52"/>
      <c r="D378" s="52"/>
      <c r="E378" s="52">
        <v>1</v>
      </c>
      <c r="F378" s="52"/>
      <c r="G378" s="168"/>
      <c r="H378" s="142"/>
      <c r="I378" s="60">
        <f t="shared" si="163"/>
        <v>2400</v>
      </c>
      <c r="J378" s="60">
        <v>2400</v>
      </c>
      <c r="K378" s="71"/>
      <c r="L378" s="71"/>
      <c r="M378" s="71"/>
      <c r="N378" s="71"/>
      <c r="O378" s="71"/>
      <c r="P378" s="71"/>
      <c r="Q378" s="71"/>
      <c r="R378" s="71"/>
      <c r="S378" s="71"/>
      <c r="T378" s="71"/>
      <c r="U378" s="71"/>
      <c r="V378" s="63">
        <f t="shared" si="159"/>
        <v>0</v>
      </c>
      <c r="W378" s="63">
        <f t="shared" si="160"/>
        <v>0</v>
      </c>
      <c r="X378" s="60">
        <v>2400</v>
      </c>
      <c r="Y378" s="101">
        <f t="shared" si="161"/>
        <v>0</v>
      </c>
      <c r="Z378" s="63"/>
      <c r="AA378" s="63">
        <f t="shared" si="162"/>
        <v>1200</v>
      </c>
      <c r="AB378" s="63"/>
      <c r="AC378" s="63">
        <v>1200</v>
      </c>
      <c r="AD378" s="63"/>
      <c r="AE378" s="63"/>
      <c r="AG378" s="102"/>
      <c r="AH378" s="116">
        <f t="shared" si="156"/>
        <v>0</v>
      </c>
      <c r="AI378" s="368">
        <f t="shared" si="145"/>
        <v>0</v>
      </c>
      <c r="AJ378" s="368">
        <f t="shared" si="146"/>
        <v>0</v>
      </c>
      <c r="AK378" s="64"/>
      <c r="AL378" s="64"/>
      <c r="AM378" s="64"/>
      <c r="AN378" s="64"/>
      <c r="AO378" s="64"/>
      <c r="AP378" s="64"/>
      <c r="AQ378" s="64"/>
      <c r="AR378" s="64"/>
      <c r="AS378" s="64"/>
      <c r="AT378" s="64"/>
      <c r="AU378" s="64"/>
      <c r="AV378" s="64"/>
      <c r="AW378" s="64"/>
      <c r="AX378" s="64"/>
      <c r="AY378" s="64"/>
      <c r="AZ378" s="64"/>
      <c r="BA378" s="64"/>
      <c r="BB378" s="64"/>
      <c r="BC378" s="64"/>
      <c r="BD378" s="64"/>
      <c r="BE378" s="64"/>
      <c r="BF378" s="64"/>
      <c r="BG378" s="64"/>
      <c r="BH378" s="64"/>
      <c r="BI378" s="64"/>
      <c r="BJ378" s="64"/>
      <c r="BK378" s="64"/>
      <c r="BL378" s="64"/>
      <c r="BM378" s="64"/>
      <c r="BN378" s="64"/>
      <c r="BO378" s="64"/>
      <c r="BP378" s="64"/>
      <c r="BQ378" s="64"/>
      <c r="BR378" s="64"/>
      <c r="BS378" s="64"/>
      <c r="BT378" s="64"/>
      <c r="BU378" s="64"/>
      <c r="BV378" s="64"/>
      <c r="BW378" s="64"/>
      <c r="BX378" s="64"/>
      <c r="BY378" s="64"/>
      <c r="BZ378" s="64"/>
      <c r="CA378" s="64"/>
      <c r="CB378" s="64"/>
      <c r="CC378" s="64"/>
      <c r="CD378" s="64"/>
      <c r="CE378" s="64"/>
      <c r="CF378" s="64"/>
      <c r="CG378" s="64"/>
      <c r="CH378" s="65"/>
    </row>
    <row r="379" spans="1:86" s="66" customFormat="1" ht="53.25" hidden="1" customHeight="1" x14ac:dyDescent="0.25">
      <c r="A379" s="166">
        <v>40</v>
      </c>
      <c r="B379" s="165" t="s">
        <v>571</v>
      </c>
      <c r="C379" s="52"/>
      <c r="D379" s="52"/>
      <c r="E379" s="52">
        <v>1</v>
      </c>
      <c r="F379" s="52"/>
      <c r="G379" s="165"/>
      <c r="H379" s="142"/>
      <c r="I379" s="60">
        <f t="shared" si="163"/>
        <v>2400</v>
      </c>
      <c r="J379" s="60">
        <v>2400</v>
      </c>
      <c r="K379" s="71"/>
      <c r="L379" s="71"/>
      <c r="M379" s="71"/>
      <c r="N379" s="71"/>
      <c r="O379" s="71"/>
      <c r="P379" s="71"/>
      <c r="Q379" s="71"/>
      <c r="R379" s="71"/>
      <c r="S379" s="71"/>
      <c r="T379" s="71"/>
      <c r="U379" s="71"/>
      <c r="V379" s="63">
        <f t="shared" si="159"/>
        <v>0</v>
      </c>
      <c r="W379" s="63">
        <f t="shared" si="160"/>
        <v>0</v>
      </c>
      <c r="X379" s="60">
        <v>2400</v>
      </c>
      <c r="Y379" s="101">
        <f t="shared" si="161"/>
        <v>0</v>
      </c>
      <c r="Z379" s="63"/>
      <c r="AA379" s="63">
        <f t="shared" si="162"/>
        <v>1000</v>
      </c>
      <c r="AB379" s="63"/>
      <c r="AC379" s="63">
        <v>1000</v>
      </c>
      <c r="AD379" s="63"/>
      <c r="AE379" s="63"/>
      <c r="AG379" s="102"/>
      <c r="AH379" s="116">
        <f t="shared" si="156"/>
        <v>0</v>
      </c>
      <c r="AI379" s="368">
        <f t="shared" si="145"/>
        <v>0</v>
      </c>
      <c r="AJ379" s="368">
        <f t="shared" si="146"/>
        <v>0</v>
      </c>
      <c r="AK379" s="64"/>
      <c r="AL379" s="64"/>
      <c r="AM379" s="64"/>
      <c r="AN379" s="64"/>
      <c r="AO379" s="64"/>
      <c r="AP379" s="64"/>
      <c r="AQ379" s="64"/>
      <c r="AR379" s="64"/>
      <c r="AS379" s="64"/>
      <c r="AT379" s="64"/>
      <c r="AU379" s="64"/>
      <c r="AV379" s="64"/>
      <c r="AW379" s="64"/>
      <c r="AX379" s="64"/>
      <c r="AY379" s="64"/>
      <c r="AZ379" s="64"/>
      <c r="BA379" s="64"/>
      <c r="BB379" s="64"/>
      <c r="BC379" s="64"/>
      <c r="BD379" s="64"/>
      <c r="BE379" s="64"/>
      <c r="BF379" s="64"/>
      <c r="BG379" s="64"/>
      <c r="BH379" s="64"/>
      <c r="BI379" s="64"/>
      <c r="BJ379" s="64"/>
      <c r="BK379" s="64"/>
      <c r="BL379" s="64"/>
      <c r="BM379" s="64"/>
      <c r="BN379" s="64"/>
      <c r="BO379" s="64"/>
      <c r="BP379" s="64"/>
      <c r="BQ379" s="64"/>
      <c r="BR379" s="64"/>
      <c r="BS379" s="64"/>
      <c r="BT379" s="64"/>
      <c r="BU379" s="64"/>
      <c r="BV379" s="64"/>
      <c r="BW379" s="64"/>
      <c r="BX379" s="64"/>
      <c r="BY379" s="64"/>
      <c r="BZ379" s="64"/>
      <c r="CA379" s="64"/>
      <c r="CB379" s="64"/>
      <c r="CC379" s="64"/>
      <c r="CD379" s="64"/>
      <c r="CE379" s="64"/>
      <c r="CF379" s="64"/>
      <c r="CG379" s="64"/>
      <c r="CH379" s="65"/>
    </row>
    <row r="380" spans="1:86" s="66" customFormat="1" ht="61.5" hidden="1" customHeight="1" x14ac:dyDescent="0.25">
      <c r="A380" s="166">
        <v>43</v>
      </c>
      <c r="B380" s="165" t="s">
        <v>573</v>
      </c>
      <c r="C380" s="52"/>
      <c r="D380" s="52"/>
      <c r="E380" s="52">
        <v>1</v>
      </c>
      <c r="F380" s="52"/>
      <c r="G380" s="165"/>
      <c r="H380" s="142"/>
      <c r="I380" s="60">
        <f t="shared" si="163"/>
        <v>2400</v>
      </c>
      <c r="J380" s="60">
        <v>2400</v>
      </c>
      <c r="K380" s="71"/>
      <c r="L380" s="71"/>
      <c r="M380" s="71"/>
      <c r="N380" s="71"/>
      <c r="O380" s="71"/>
      <c r="P380" s="71"/>
      <c r="Q380" s="71"/>
      <c r="R380" s="71"/>
      <c r="S380" s="71"/>
      <c r="T380" s="71"/>
      <c r="U380" s="71"/>
      <c r="V380" s="63">
        <f t="shared" si="159"/>
        <v>0</v>
      </c>
      <c r="W380" s="63">
        <f t="shared" si="160"/>
        <v>0</v>
      </c>
      <c r="X380" s="60">
        <v>2400</v>
      </c>
      <c r="Y380" s="101">
        <f t="shared" si="161"/>
        <v>0</v>
      </c>
      <c r="Z380" s="63"/>
      <c r="AA380" s="63">
        <f t="shared" si="162"/>
        <v>1000</v>
      </c>
      <c r="AB380" s="63"/>
      <c r="AC380" s="63">
        <v>1000</v>
      </c>
      <c r="AD380" s="63"/>
      <c r="AE380" s="63"/>
      <c r="AG380" s="102"/>
      <c r="AH380" s="116">
        <f t="shared" si="156"/>
        <v>0</v>
      </c>
      <c r="AI380" s="368">
        <f t="shared" si="145"/>
        <v>0</v>
      </c>
      <c r="AJ380" s="368">
        <f t="shared" si="146"/>
        <v>0</v>
      </c>
      <c r="AK380" s="64"/>
      <c r="AL380" s="64"/>
      <c r="AM380" s="64"/>
      <c r="AN380" s="64"/>
      <c r="AO380" s="64"/>
      <c r="AP380" s="64"/>
      <c r="AQ380" s="64"/>
      <c r="AR380" s="64"/>
      <c r="AS380" s="64"/>
      <c r="AT380" s="64"/>
      <c r="AU380" s="64"/>
      <c r="AV380" s="64"/>
      <c r="AW380" s="64"/>
      <c r="AX380" s="64"/>
      <c r="AY380" s="64"/>
      <c r="AZ380" s="64"/>
      <c r="BA380" s="64"/>
      <c r="BB380" s="64"/>
      <c r="BC380" s="64"/>
      <c r="BD380" s="64"/>
      <c r="BE380" s="64"/>
      <c r="BF380" s="64"/>
      <c r="BG380" s="64"/>
      <c r="BH380" s="64"/>
      <c r="BI380" s="64"/>
      <c r="BJ380" s="64"/>
      <c r="BK380" s="64"/>
      <c r="BL380" s="64"/>
      <c r="BM380" s="64"/>
      <c r="BN380" s="64"/>
      <c r="BO380" s="64"/>
      <c r="BP380" s="64"/>
      <c r="BQ380" s="64"/>
      <c r="BR380" s="64"/>
      <c r="BS380" s="64"/>
      <c r="BT380" s="64"/>
      <c r="BU380" s="64"/>
      <c r="BV380" s="64"/>
      <c r="BW380" s="64"/>
      <c r="BX380" s="64"/>
      <c r="BY380" s="64"/>
      <c r="BZ380" s="64"/>
      <c r="CA380" s="64"/>
      <c r="CB380" s="64"/>
      <c r="CC380" s="64"/>
      <c r="CD380" s="64"/>
      <c r="CE380" s="64"/>
      <c r="CF380" s="64"/>
      <c r="CG380" s="64"/>
      <c r="CH380" s="65"/>
    </row>
    <row r="381" spans="1:86" s="66" customFormat="1" ht="34.5" customHeight="1" x14ac:dyDescent="0.25">
      <c r="A381" s="55" t="s">
        <v>407</v>
      </c>
      <c r="B381" s="56" t="s">
        <v>408</v>
      </c>
      <c r="C381" s="52"/>
      <c r="D381" s="52"/>
      <c r="E381" s="52"/>
      <c r="F381" s="52"/>
      <c r="G381" s="56"/>
      <c r="H381" s="142"/>
      <c r="I381" s="125">
        <f t="shared" ref="I381:U381" si="164">SUM(I384:I391)</f>
        <v>13100</v>
      </c>
      <c r="J381" s="125">
        <f t="shared" si="164"/>
        <v>13100</v>
      </c>
      <c r="K381" s="125">
        <f t="shared" si="164"/>
        <v>0</v>
      </c>
      <c r="L381" s="125">
        <f t="shared" si="164"/>
        <v>0</v>
      </c>
      <c r="M381" s="125">
        <f t="shared" si="164"/>
        <v>0</v>
      </c>
      <c r="N381" s="125">
        <f t="shared" si="164"/>
        <v>0</v>
      </c>
      <c r="O381" s="125">
        <f t="shared" si="164"/>
        <v>0</v>
      </c>
      <c r="P381" s="125">
        <f t="shared" si="164"/>
        <v>0</v>
      </c>
      <c r="Q381" s="125">
        <f t="shared" si="164"/>
        <v>0</v>
      </c>
      <c r="R381" s="125">
        <f t="shared" si="164"/>
        <v>0</v>
      </c>
      <c r="S381" s="125">
        <f t="shared" si="164"/>
        <v>0</v>
      </c>
      <c r="T381" s="125">
        <f t="shared" si="164"/>
        <v>0</v>
      </c>
      <c r="U381" s="125">
        <f t="shared" si="164"/>
        <v>0</v>
      </c>
      <c r="V381" s="63">
        <f t="shared" si="152"/>
        <v>0</v>
      </c>
      <c r="W381" s="125">
        <f>SUM(W384:W391)</f>
        <v>0</v>
      </c>
      <c r="X381" s="125">
        <f>SUM(X384:X391)</f>
        <v>13100</v>
      </c>
      <c r="Y381" s="125">
        <f>SUM(Y384:Y391)</f>
        <v>0</v>
      </c>
      <c r="Z381" s="125">
        <f>Z383</f>
        <v>0</v>
      </c>
      <c r="AA381" s="125">
        <f>SUM(AA384:AA391)</f>
        <v>4500</v>
      </c>
      <c r="AB381" s="125">
        <f>SUM(AB384:AB391)</f>
        <v>0</v>
      </c>
      <c r="AC381" s="125">
        <f>SUM(AC384:AC391)</f>
        <v>4500</v>
      </c>
      <c r="AD381" s="63"/>
      <c r="AE381" s="63"/>
      <c r="AG381" s="102"/>
      <c r="AH381" s="116">
        <f t="shared" si="156"/>
        <v>0</v>
      </c>
      <c r="AI381" s="368">
        <f t="shared" si="145"/>
        <v>0</v>
      </c>
      <c r="AJ381" s="368">
        <f t="shared" si="146"/>
        <v>0</v>
      </c>
      <c r="AK381" s="64"/>
      <c r="AL381" s="64"/>
      <c r="AM381" s="64"/>
      <c r="AN381" s="64"/>
      <c r="AO381" s="64"/>
      <c r="AP381" s="64"/>
      <c r="AQ381" s="64"/>
      <c r="AR381" s="64"/>
      <c r="AS381" s="64"/>
      <c r="AT381" s="64"/>
      <c r="AU381" s="64"/>
      <c r="AV381" s="64"/>
      <c r="AW381" s="64"/>
      <c r="AX381" s="64"/>
      <c r="AY381" s="64"/>
      <c r="AZ381" s="64"/>
      <c r="BA381" s="64"/>
      <c r="BB381" s="64"/>
      <c r="BC381" s="64"/>
      <c r="BD381" s="64"/>
      <c r="BE381" s="64"/>
      <c r="BF381" s="64"/>
      <c r="BG381" s="64"/>
      <c r="BH381" s="64"/>
      <c r="BI381" s="64"/>
      <c r="BJ381" s="64"/>
      <c r="BK381" s="64"/>
      <c r="BL381" s="64"/>
      <c r="BM381" s="64"/>
      <c r="BN381" s="64"/>
      <c r="BO381" s="64"/>
      <c r="BP381" s="64"/>
      <c r="BQ381" s="64"/>
      <c r="BR381" s="64"/>
      <c r="BS381" s="64"/>
      <c r="BT381" s="64"/>
      <c r="BU381" s="64"/>
      <c r="BV381" s="64"/>
      <c r="BW381" s="64"/>
      <c r="BX381" s="64"/>
      <c r="BY381" s="64"/>
      <c r="BZ381" s="64"/>
      <c r="CA381" s="64"/>
      <c r="CB381" s="64"/>
      <c r="CC381" s="64"/>
      <c r="CD381" s="64"/>
      <c r="CE381" s="64"/>
      <c r="CF381" s="64"/>
      <c r="CG381" s="64"/>
      <c r="CH381" s="65"/>
    </row>
    <row r="382" spans="1:86" s="66" customFormat="1" ht="23.45" hidden="1" customHeight="1" x14ac:dyDescent="0.25">
      <c r="A382" s="55" t="s">
        <v>182</v>
      </c>
      <c r="B382" s="56" t="s">
        <v>189</v>
      </c>
      <c r="C382" s="52"/>
      <c r="D382" s="52"/>
      <c r="E382" s="52"/>
      <c r="F382" s="52"/>
      <c r="G382" s="56"/>
      <c r="H382" s="142"/>
      <c r="I382" s="125"/>
      <c r="J382" s="125"/>
      <c r="K382" s="125"/>
      <c r="L382" s="125"/>
      <c r="M382" s="125"/>
      <c r="N382" s="125"/>
      <c r="O382" s="125"/>
      <c r="P382" s="125"/>
      <c r="Q382" s="125"/>
      <c r="R382" s="125"/>
      <c r="S382" s="125"/>
      <c r="T382" s="125"/>
      <c r="U382" s="125"/>
      <c r="V382" s="63"/>
      <c r="W382" s="125"/>
      <c r="X382" s="125"/>
      <c r="Y382" s="125"/>
      <c r="Z382" s="125"/>
      <c r="AA382" s="125"/>
      <c r="AB382" s="125"/>
      <c r="AC382" s="125"/>
      <c r="AD382" s="63"/>
      <c r="AE382" s="63"/>
      <c r="AG382" s="102"/>
      <c r="AH382" s="116">
        <f t="shared" si="156"/>
        <v>0</v>
      </c>
      <c r="AI382" s="368">
        <f t="shared" si="145"/>
        <v>0</v>
      </c>
      <c r="AJ382" s="368">
        <f t="shared" si="146"/>
        <v>0</v>
      </c>
      <c r="AK382" s="64"/>
      <c r="AL382" s="64"/>
      <c r="AM382" s="64"/>
      <c r="AN382" s="64"/>
      <c r="AO382" s="64"/>
      <c r="AP382" s="64"/>
      <c r="AQ382" s="64"/>
      <c r="AR382" s="64"/>
      <c r="AS382" s="64"/>
      <c r="AT382" s="64"/>
      <c r="AU382" s="64"/>
      <c r="AV382" s="64"/>
      <c r="AW382" s="64"/>
      <c r="AX382" s="64"/>
      <c r="AY382" s="64"/>
      <c r="AZ382" s="64"/>
      <c r="BA382" s="64"/>
      <c r="BB382" s="64"/>
      <c r="BC382" s="64"/>
      <c r="BD382" s="64"/>
      <c r="BE382" s="64"/>
      <c r="BF382" s="64"/>
      <c r="BG382" s="64"/>
      <c r="BH382" s="64"/>
      <c r="BI382" s="64"/>
      <c r="BJ382" s="64"/>
      <c r="BK382" s="64"/>
      <c r="BL382" s="64"/>
      <c r="BM382" s="64"/>
      <c r="BN382" s="64"/>
      <c r="BO382" s="64"/>
      <c r="BP382" s="64"/>
      <c r="BQ382" s="64"/>
      <c r="BR382" s="64"/>
      <c r="BS382" s="64"/>
      <c r="BT382" s="64"/>
      <c r="BU382" s="64"/>
      <c r="BV382" s="64"/>
      <c r="BW382" s="64"/>
      <c r="BX382" s="64"/>
      <c r="BY382" s="64"/>
      <c r="BZ382" s="64"/>
      <c r="CA382" s="64"/>
      <c r="CB382" s="64"/>
      <c r="CC382" s="64"/>
      <c r="CD382" s="64"/>
      <c r="CE382" s="64"/>
      <c r="CF382" s="64"/>
      <c r="CG382" s="64"/>
      <c r="CH382" s="65"/>
    </row>
    <row r="383" spans="1:86" s="66" customFormat="1" ht="36.75" hidden="1" customHeight="1" x14ac:dyDescent="0.25">
      <c r="A383" s="55" t="s">
        <v>207</v>
      </c>
      <c r="B383" s="56" t="s">
        <v>1162</v>
      </c>
      <c r="C383" s="52"/>
      <c r="D383" s="52"/>
      <c r="E383" s="52"/>
      <c r="F383" s="52"/>
      <c r="G383" s="56"/>
      <c r="H383" s="142"/>
      <c r="I383" s="125">
        <f>SUM(I384:I391)</f>
        <v>13100</v>
      </c>
      <c r="J383" s="125">
        <f t="shared" ref="J383:AC383" si="165">SUM(J384:J391)</f>
        <v>13100</v>
      </c>
      <c r="K383" s="125">
        <f t="shared" si="165"/>
        <v>0</v>
      </c>
      <c r="L383" s="125">
        <f t="shared" si="165"/>
        <v>0</v>
      </c>
      <c r="M383" s="125">
        <f t="shared" si="165"/>
        <v>0</v>
      </c>
      <c r="N383" s="125">
        <f t="shared" si="165"/>
        <v>0</v>
      </c>
      <c r="O383" s="125">
        <f t="shared" si="165"/>
        <v>0</v>
      </c>
      <c r="P383" s="125">
        <f t="shared" si="165"/>
        <v>0</v>
      </c>
      <c r="Q383" s="125">
        <f t="shared" si="165"/>
        <v>0</v>
      </c>
      <c r="R383" s="125">
        <f t="shared" si="165"/>
        <v>0</v>
      </c>
      <c r="S383" s="125">
        <f t="shared" si="165"/>
        <v>0</v>
      </c>
      <c r="T383" s="125">
        <f t="shared" si="165"/>
        <v>0</v>
      </c>
      <c r="U383" s="125">
        <f t="shared" si="165"/>
        <v>0</v>
      </c>
      <c r="V383" s="125">
        <f t="shared" si="165"/>
        <v>0</v>
      </c>
      <c r="W383" s="125">
        <f t="shared" si="165"/>
        <v>0</v>
      </c>
      <c r="X383" s="125">
        <f t="shared" si="165"/>
        <v>13100</v>
      </c>
      <c r="Y383" s="125">
        <f t="shared" si="165"/>
        <v>0</v>
      </c>
      <c r="Z383" s="125"/>
      <c r="AA383" s="125">
        <f t="shared" si="165"/>
        <v>4500</v>
      </c>
      <c r="AB383" s="125">
        <f t="shared" si="165"/>
        <v>0</v>
      </c>
      <c r="AC383" s="125">
        <f t="shared" si="165"/>
        <v>4500</v>
      </c>
      <c r="AD383" s="63"/>
      <c r="AE383" s="63"/>
      <c r="AF383" s="105" t="s">
        <v>1167</v>
      </c>
      <c r="AG383" s="102"/>
      <c r="AH383" s="116">
        <f t="shared" si="156"/>
        <v>0</v>
      </c>
      <c r="AI383" s="368">
        <f t="shared" si="145"/>
        <v>0</v>
      </c>
      <c r="AJ383" s="368">
        <f t="shared" si="146"/>
        <v>0</v>
      </c>
      <c r="AK383" s="64"/>
      <c r="AL383" s="64"/>
      <c r="AM383" s="64"/>
      <c r="AN383" s="64"/>
      <c r="AO383" s="64"/>
      <c r="AP383" s="64"/>
      <c r="AQ383" s="64"/>
      <c r="AR383" s="64"/>
      <c r="AS383" s="64"/>
      <c r="AT383" s="64"/>
      <c r="AU383" s="64"/>
      <c r="AV383" s="64"/>
      <c r="AW383" s="64"/>
      <c r="AX383" s="64"/>
      <c r="AY383" s="64"/>
      <c r="AZ383" s="64"/>
      <c r="BA383" s="64"/>
      <c r="BB383" s="64"/>
      <c r="BC383" s="64"/>
      <c r="BD383" s="64"/>
      <c r="BE383" s="64"/>
      <c r="BF383" s="64"/>
      <c r="BG383" s="64"/>
      <c r="BH383" s="64"/>
      <c r="BI383" s="64"/>
      <c r="BJ383" s="64"/>
      <c r="BK383" s="64"/>
      <c r="BL383" s="64"/>
      <c r="BM383" s="64"/>
      <c r="BN383" s="64"/>
      <c r="BO383" s="64"/>
      <c r="BP383" s="64"/>
      <c r="BQ383" s="64"/>
      <c r="BR383" s="64"/>
      <c r="BS383" s="64"/>
      <c r="BT383" s="64"/>
      <c r="BU383" s="64"/>
      <c r="BV383" s="64"/>
      <c r="BW383" s="64"/>
      <c r="BX383" s="64"/>
      <c r="BY383" s="64"/>
      <c r="BZ383" s="64"/>
      <c r="CA383" s="64"/>
      <c r="CB383" s="64"/>
      <c r="CC383" s="64"/>
      <c r="CD383" s="64"/>
      <c r="CE383" s="64"/>
      <c r="CF383" s="64"/>
      <c r="CG383" s="64"/>
      <c r="CH383" s="65"/>
    </row>
    <row r="384" spans="1:86" s="66" customFormat="1" ht="15.75" hidden="1" x14ac:dyDescent="0.25">
      <c r="A384" s="69" t="s">
        <v>194</v>
      </c>
      <c r="B384" s="72" t="s">
        <v>575</v>
      </c>
      <c r="C384" s="52"/>
      <c r="D384" s="52"/>
      <c r="E384" s="52">
        <v>1</v>
      </c>
      <c r="F384" s="52"/>
      <c r="G384" s="72"/>
      <c r="H384" s="142"/>
      <c r="I384" s="60">
        <v>2600</v>
      </c>
      <c r="J384" s="60">
        <v>2600</v>
      </c>
      <c r="K384" s="71"/>
      <c r="L384" s="71"/>
      <c r="M384" s="71"/>
      <c r="N384" s="71"/>
      <c r="O384" s="71"/>
      <c r="P384" s="71"/>
      <c r="Q384" s="71"/>
      <c r="R384" s="71"/>
      <c r="S384" s="71"/>
      <c r="T384" s="71"/>
      <c r="U384" s="71"/>
      <c r="V384" s="63">
        <f t="shared" ref="V384:V391" si="166">W384</f>
        <v>0</v>
      </c>
      <c r="W384" s="63">
        <f t="shared" ref="W384:W391" si="167">Y384</f>
        <v>0</v>
      </c>
      <c r="X384" s="60">
        <v>2600</v>
      </c>
      <c r="Y384" s="101">
        <f t="shared" ref="Y384:Y391" si="168">K384+Q384</f>
        <v>0</v>
      </c>
      <c r="Z384" s="63"/>
      <c r="AA384" s="63">
        <f>AB384+AC384</f>
        <v>1000</v>
      </c>
      <c r="AB384" s="63"/>
      <c r="AC384" s="63">
        <v>1000</v>
      </c>
      <c r="AD384" s="63"/>
      <c r="AE384" s="63"/>
      <c r="AG384" s="102"/>
      <c r="AH384" s="116">
        <f t="shared" si="156"/>
        <v>0</v>
      </c>
      <c r="AI384" s="368">
        <f t="shared" si="145"/>
        <v>0</v>
      </c>
      <c r="AJ384" s="368">
        <f t="shared" si="146"/>
        <v>0</v>
      </c>
      <c r="AK384" s="64"/>
      <c r="AL384" s="64"/>
      <c r="AM384" s="64"/>
      <c r="AN384" s="64"/>
      <c r="AO384" s="64"/>
      <c r="AP384" s="64"/>
      <c r="AQ384" s="64"/>
      <c r="AR384" s="64"/>
      <c r="AS384" s="64"/>
      <c r="AT384" s="64"/>
      <c r="AU384" s="64"/>
      <c r="AV384" s="64"/>
      <c r="AW384" s="64"/>
      <c r="AX384" s="64"/>
      <c r="AY384" s="64"/>
      <c r="AZ384" s="64"/>
      <c r="BA384" s="64"/>
      <c r="BB384" s="64"/>
      <c r="BC384" s="64"/>
      <c r="BD384" s="64"/>
      <c r="BE384" s="64"/>
      <c r="BF384" s="64"/>
      <c r="BG384" s="64"/>
      <c r="BH384" s="64"/>
      <c r="BI384" s="64"/>
      <c r="BJ384" s="64"/>
      <c r="BK384" s="64"/>
      <c r="BL384" s="64"/>
      <c r="BM384" s="64"/>
      <c r="BN384" s="64"/>
      <c r="BO384" s="64"/>
      <c r="BP384" s="64"/>
      <c r="BQ384" s="64"/>
      <c r="BR384" s="64"/>
      <c r="BS384" s="64"/>
      <c r="BT384" s="64"/>
      <c r="BU384" s="64"/>
      <c r="BV384" s="64"/>
      <c r="BW384" s="64"/>
      <c r="BX384" s="64"/>
      <c r="BY384" s="64"/>
      <c r="BZ384" s="64"/>
      <c r="CA384" s="64"/>
      <c r="CB384" s="64"/>
      <c r="CC384" s="64"/>
      <c r="CD384" s="64"/>
      <c r="CE384" s="64"/>
      <c r="CF384" s="64"/>
      <c r="CG384" s="64"/>
      <c r="CH384" s="65"/>
    </row>
    <row r="385" spans="1:86" s="66" customFormat="1" ht="15.75" hidden="1" x14ac:dyDescent="0.25">
      <c r="A385" s="135">
        <v>1</v>
      </c>
      <c r="B385" s="72" t="s">
        <v>576</v>
      </c>
      <c r="C385" s="52"/>
      <c r="D385" s="52"/>
      <c r="E385" s="52">
        <v>1</v>
      </c>
      <c r="F385" s="52"/>
      <c r="G385" s="72"/>
      <c r="H385" s="142"/>
      <c r="I385" s="60">
        <v>1500</v>
      </c>
      <c r="J385" s="60">
        <v>1500</v>
      </c>
      <c r="K385" s="71"/>
      <c r="L385" s="71"/>
      <c r="M385" s="71"/>
      <c r="N385" s="71"/>
      <c r="O385" s="71"/>
      <c r="P385" s="71"/>
      <c r="Q385" s="71"/>
      <c r="R385" s="71"/>
      <c r="S385" s="71"/>
      <c r="T385" s="71"/>
      <c r="U385" s="71"/>
      <c r="V385" s="63">
        <f t="shared" si="166"/>
        <v>0</v>
      </c>
      <c r="W385" s="63">
        <f t="shared" si="167"/>
        <v>0</v>
      </c>
      <c r="X385" s="60">
        <v>1500</v>
      </c>
      <c r="Y385" s="101">
        <f t="shared" si="168"/>
        <v>0</v>
      </c>
      <c r="Z385" s="63"/>
      <c r="AA385" s="63">
        <f t="shared" ref="AA385:AA391" si="169">AB385+AC385</f>
        <v>500</v>
      </c>
      <c r="AB385" s="63"/>
      <c r="AC385" s="63">
        <v>500</v>
      </c>
      <c r="AD385" s="63"/>
      <c r="AE385" s="63"/>
      <c r="AG385" s="102"/>
      <c r="AH385" s="116">
        <f t="shared" si="156"/>
        <v>0</v>
      </c>
      <c r="AI385" s="368">
        <f t="shared" si="145"/>
        <v>0</v>
      </c>
      <c r="AJ385" s="368">
        <f t="shared" si="146"/>
        <v>0</v>
      </c>
      <c r="AK385" s="64"/>
      <c r="AL385" s="64"/>
      <c r="AM385" s="64"/>
      <c r="AN385" s="64"/>
      <c r="AO385" s="64"/>
      <c r="AP385" s="64"/>
      <c r="AQ385" s="64"/>
      <c r="AR385" s="64"/>
      <c r="AS385" s="64"/>
      <c r="AT385" s="64"/>
      <c r="AU385" s="64"/>
      <c r="AV385" s="64"/>
      <c r="AW385" s="64"/>
      <c r="AX385" s="64"/>
      <c r="AY385" s="64"/>
      <c r="AZ385" s="64"/>
      <c r="BA385" s="64"/>
      <c r="BB385" s="64"/>
      <c r="BC385" s="64"/>
      <c r="BD385" s="64"/>
      <c r="BE385" s="64"/>
      <c r="BF385" s="64"/>
      <c r="BG385" s="64"/>
      <c r="BH385" s="64"/>
      <c r="BI385" s="64"/>
      <c r="BJ385" s="64"/>
      <c r="BK385" s="64"/>
      <c r="BL385" s="64"/>
      <c r="BM385" s="64"/>
      <c r="BN385" s="64"/>
      <c r="BO385" s="64"/>
      <c r="BP385" s="64"/>
      <c r="BQ385" s="64"/>
      <c r="BR385" s="64"/>
      <c r="BS385" s="64"/>
      <c r="BT385" s="64"/>
      <c r="BU385" s="64"/>
      <c r="BV385" s="64"/>
      <c r="BW385" s="64"/>
      <c r="BX385" s="64"/>
      <c r="BY385" s="64"/>
      <c r="BZ385" s="64"/>
      <c r="CA385" s="64"/>
      <c r="CB385" s="64"/>
      <c r="CC385" s="64"/>
      <c r="CD385" s="64"/>
      <c r="CE385" s="64"/>
      <c r="CF385" s="64"/>
      <c r="CG385" s="64"/>
      <c r="CH385" s="65"/>
    </row>
    <row r="386" spans="1:86" s="66" customFormat="1" ht="15.75" hidden="1" x14ac:dyDescent="0.25">
      <c r="A386" s="69" t="s">
        <v>194</v>
      </c>
      <c r="B386" s="72" t="s">
        <v>577</v>
      </c>
      <c r="C386" s="52"/>
      <c r="D386" s="52"/>
      <c r="E386" s="52">
        <v>1</v>
      </c>
      <c r="F386" s="52"/>
      <c r="G386" s="72"/>
      <c r="H386" s="142"/>
      <c r="I386" s="60">
        <v>1500</v>
      </c>
      <c r="J386" s="60">
        <v>1500</v>
      </c>
      <c r="K386" s="71"/>
      <c r="L386" s="71"/>
      <c r="M386" s="71"/>
      <c r="N386" s="71"/>
      <c r="O386" s="71"/>
      <c r="P386" s="71"/>
      <c r="Q386" s="71"/>
      <c r="R386" s="71"/>
      <c r="S386" s="71"/>
      <c r="T386" s="71"/>
      <c r="U386" s="71"/>
      <c r="V386" s="63">
        <f t="shared" si="166"/>
        <v>0</v>
      </c>
      <c r="W386" s="63">
        <f t="shared" si="167"/>
        <v>0</v>
      </c>
      <c r="X386" s="60">
        <v>1500</v>
      </c>
      <c r="Y386" s="101">
        <f t="shared" si="168"/>
        <v>0</v>
      </c>
      <c r="Z386" s="63"/>
      <c r="AA386" s="63">
        <f t="shared" si="169"/>
        <v>500</v>
      </c>
      <c r="AB386" s="63"/>
      <c r="AC386" s="63">
        <v>500</v>
      </c>
      <c r="AD386" s="63"/>
      <c r="AE386" s="63"/>
      <c r="AG386" s="102"/>
      <c r="AH386" s="116">
        <f t="shared" si="156"/>
        <v>0</v>
      </c>
      <c r="AI386" s="368">
        <f t="shared" si="145"/>
        <v>0</v>
      </c>
      <c r="AJ386" s="368">
        <f t="shared" si="146"/>
        <v>0</v>
      </c>
      <c r="AK386" s="64"/>
      <c r="AL386" s="64"/>
      <c r="AM386" s="64"/>
      <c r="AN386" s="64"/>
      <c r="AO386" s="64"/>
      <c r="AP386" s="64"/>
      <c r="AQ386" s="64"/>
      <c r="AR386" s="64"/>
      <c r="AS386" s="64"/>
      <c r="AT386" s="64"/>
      <c r="AU386" s="64"/>
      <c r="AV386" s="64"/>
      <c r="AW386" s="64"/>
      <c r="AX386" s="64"/>
      <c r="AY386" s="64"/>
      <c r="AZ386" s="64"/>
      <c r="BA386" s="64"/>
      <c r="BB386" s="64"/>
      <c r="BC386" s="64"/>
      <c r="BD386" s="64"/>
      <c r="BE386" s="64"/>
      <c r="BF386" s="64"/>
      <c r="BG386" s="64"/>
      <c r="BH386" s="64"/>
      <c r="BI386" s="64"/>
      <c r="BJ386" s="64"/>
      <c r="BK386" s="64"/>
      <c r="BL386" s="64"/>
      <c r="BM386" s="64"/>
      <c r="BN386" s="64"/>
      <c r="BO386" s="64"/>
      <c r="BP386" s="64"/>
      <c r="BQ386" s="64"/>
      <c r="BR386" s="64"/>
      <c r="BS386" s="64"/>
      <c r="BT386" s="64"/>
      <c r="BU386" s="64"/>
      <c r="BV386" s="64"/>
      <c r="BW386" s="64"/>
      <c r="BX386" s="64"/>
      <c r="BY386" s="64"/>
      <c r="BZ386" s="64"/>
      <c r="CA386" s="64"/>
      <c r="CB386" s="64"/>
      <c r="CC386" s="64"/>
      <c r="CD386" s="64"/>
      <c r="CE386" s="64"/>
      <c r="CF386" s="64"/>
      <c r="CG386" s="64"/>
      <c r="CH386" s="65"/>
    </row>
    <row r="387" spans="1:86" s="66" customFormat="1" ht="15.75" hidden="1" x14ac:dyDescent="0.25">
      <c r="A387" s="69" t="s">
        <v>194</v>
      </c>
      <c r="B387" s="72" t="s">
        <v>578</v>
      </c>
      <c r="C387" s="52"/>
      <c r="D387" s="52"/>
      <c r="E387" s="52">
        <v>1</v>
      </c>
      <c r="F387" s="52"/>
      <c r="G387" s="72"/>
      <c r="H387" s="142"/>
      <c r="I387" s="60">
        <v>1500</v>
      </c>
      <c r="J387" s="60">
        <v>1500</v>
      </c>
      <c r="K387" s="71"/>
      <c r="L387" s="71"/>
      <c r="M387" s="71"/>
      <c r="N387" s="71"/>
      <c r="O387" s="71"/>
      <c r="P387" s="71"/>
      <c r="Q387" s="71"/>
      <c r="R387" s="71"/>
      <c r="S387" s="71"/>
      <c r="T387" s="71"/>
      <c r="U387" s="71"/>
      <c r="V387" s="63">
        <f t="shared" si="166"/>
        <v>0</v>
      </c>
      <c r="W387" s="63">
        <f t="shared" si="167"/>
        <v>0</v>
      </c>
      <c r="X387" s="60">
        <v>1500</v>
      </c>
      <c r="Y387" s="101">
        <f t="shared" si="168"/>
        <v>0</v>
      </c>
      <c r="Z387" s="63"/>
      <c r="AA387" s="63">
        <f t="shared" si="169"/>
        <v>500</v>
      </c>
      <c r="AB387" s="63"/>
      <c r="AC387" s="63">
        <v>500</v>
      </c>
      <c r="AD387" s="63"/>
      <c r="AE387" s="63"/>
      <c r="AG387" s="102"/>
      <c r="AH387" s="116">
        <f t="shared" si="156"/>
        <v>0</v>
      </c>
      <c r="AI387" s="368">
        <f t="shared" si="145"/>
        <v>0</v>
      </c>
      <c r="AJ387" s="368">
        <f t="shared" si="146"/>
        <v>0</v>
      </c>
      <c r="AK387" s="64"/>
      <c r="AL387" s="64"/>
      <c r="AM387" s="64"/>
      <c r="AN387" s="64"/>
      <c r="AO387" s="64"/>
      <c r="AP387" s="64"/>
      <c r="AQ387" s="64"/>
      <c r="AR387" s="64"/>
      <c r="AS387" s="64"/>
      <c r="AT387" s="64"/>
      <c r="AU387" s="64"/>
      <c r="AV387" s="64"/>
      <c r="AW387" s="64"/>
      <c r="AX387" s="64"/>
      <c r="AY387" s="64"/>
      <c r="AZ387" s="64"/>
      <c r="BA387" s="64"/>
      <c r="BB387" s="64"/>
      <c r="BC387" s="64"/>
      <c r="BD387" s="64"/>
      <c r="BE387" s="64"/>
      <c r="BF387" s="64"/>
      <c r="BG387" s="64"/>
      <c r="BH387" s="64"/>
      <c r="BI387" s="64"/>
      <c r="BJ387" s="64"/>
      <c r="BK387" s="64"/>
      <c r="BL387" s="64"/>
      <c r="BM387" s="64"/>
      <c r="BN387" s="64"/>
      <c r="BO387" s="64"/>
      <c r="BP387" s="64"/>
      <c r="BQ387" s="64"/>
      <c r="BR387" s="64"/>
      <c r="BS387" s="64"/>
      <c r="BT387" s="64"/>
      <c r="BU387" s="64"/>
      <c r="BV387" s="64"/>
      <c r="BW387" s="64"/>
      <c r="BX387" s="64"/>
      <c r="BY387" s="64"/>
      <c r="BZ387" s="64"/>
      <c r="CA387" s="64"/>
      <c r="CB387" s="64"/>
      <c r="CC387" s="64"/>
      <c r="CD387" s="64"/>
      <c r="CE387" s="64"/>
      <c r="CF387" s="64"/>
      <c r="CG387" s="64"/>
      <c r="CH387" s="65"/>
    </row>
    <row r="388" spans="1:86" s="66" customFormat="1" ht="15.75" hidden="1" x14ac:dyDescent="0.25">
      <c r="A388" s="135">
        <v>1</v>
      </c>
      <c r="B388" s="72" t="s">
        <v>579</v>
      </c>
      <c r="C388" s="52"/>
      <c r="D388" s="52"/>
      <c r="E388" s="52">
        <v>1</v>
      </c>
      <c r="F388" s="52"/>
      <c r="G388" s="72"/>
      <c r="H388" s="142"/>
      <c r="I388" s="60">
        <v>1500</v>
      </c>
      <c r="J388" s="60">
        <v>1500</v>
      </c>
      <c r="K388" s="71"/>
      <c r="L388" s="71"/>
      <c r="M388" s="71"/>
      <c r="N388" s="71"/>
      <c r="O388" s="71"/>
      <c r="P388" s="71"/>
      <c r="Q388" s="71"/>
      <c r="R388" s="71"/>
      <c r="S388" s="71"/>
      <c r="T388" s="71"/>
      <c r="U388" s="71"/>
      <c r="V388" s="63">
        <f t="shared" si="166"/>
        <v>0</v>
      </c>
      <c r="W388" s="63">
        <f t="shared" si="167"/>
        <v>0</v>
      </c>
      <c r="X388" s="60">
        <v>1500</v>
      </c>
      <c r="Y388" s="101">
        <f t="shared" si="168"/>
        <v>0</v>
      </c>
      <c r="Z388" s="63"/>
      <c r="AA388" s="63">
        <f t="shared" si="169"/>
        <v>500</v>
      </c>
      <c r="AB388" s="63"/>
      <c r="AC388" s="63">
        <v>500</v>
      </c>
      <c r="AD388" s="63"/>
      <c r="AE388" s="63"/>
      <c r="AG388" s="102"/>
      <c r="AH388" s="116">
        <f t="shared" si="156"/>
        <v>0</v>
      </c>
      <c r="AI388" s="368">
        <f t="shared" si="145"/>
        <v>0</v>
      </c>
      <c r="AJ388" s="368">
        <f t="shared" si="146"/>
        <v>0</v>
      </c>
      <c r="AK388" s="64"/>
      <c r="AL388" s="64"/>
      <c r="AM388" s="64"/>
      <c r="AN388" s="64"/>
      <c r="AO388" s="64"/>
      <c r="AP388" s="64"/>
      <c r="AQ388" s="64"/>
      <c r="AR388" s="64"/>
      <c r="AS388" s="64"/>
      <c r="AT388" s="64"/>
      <c r="AU388" s="64"/>
      <c r="AV388" s="64"/>
      <c r="AW388" s="64"/>
      <c r="AX388" s="64"/>
      <c r="AY388" s="64"/>
      <c r="AZ388" s="64"/>
      <c r="BA388" s="64"/>
      <c r="BB388" s="64"/>
      <c r="BC388" s="64"/>
      <c r="BD388" s="64"/>
      <c r="BE388" s="64"/>
      <c r="BF388" s="64"/>
      <c r="BG388" s="64"/>
      <c r="BH388" s="64"/>
      <c r="BI388" s="64"/>
      <c r="BJ388" s="64"/>
      <c r="BK388" s="64"/>
      <c r="BL388" s="64"/>
      <c r="BM388" s="64"/>
      <c r="BN388" s="64"/>
      <c r="BO388" s="64"/>
      <c r="BP388" s="64"/>
      <c r="BQ388" s="64"/>
      <c r="BR388" s="64"/>
      <c r="BS388" s="64"/>
      <c r="BT388" s="64"/>
      <c r="BU388" s="64"/>
      <c r="BV388" s="64"/>
      <c r="BW388" s="64"/>
      <c r="BX388" s="64"/>
      <c r="BY388" s="64"/>
      <c r="BZ388" s="64"/>
      <c r="CA388" s="64"/>
      <c r="CB388" s="64"/>
      <c r="CC388" s="64"/>
      <c r="CD388" s="64"/>
      <c r="CE388" s="64"/>
      <c r="CF388" s="64"/>
      <c r="CG388" s="64"/>
      <c r="CH388" s="65"/>
    </row>
    <row r="389" spans="1:86" s="66" customFormat="1" ht="15.75" hidden="1" x14ac:dyDescent="0.25">
      <c r="A389" s="135">
        <v>1</v>
      </c>
      <c r="B389" s="72" t="s">
        <v>580</v>
      </c>
      <c r="C389" s="52"/>
      <c r="D389" s="52"/>
      <c r="E389" s="52">
        <v>1</v>
      </c>
      <c r="F389" s="52"/>
      <c r="G389" s="72"/>
      <c r="H389" s="142"/>
      <c r="I389" s="60">
        <v>1500</v>
      </c>
      <c r="J389" s="60">
        <v>1500</v>
      </c>
      <c r="K389" s="71"/>
      <c r="L389" s="71"/>
      <c r="M389" s="71"/>
      <c r="N389" s="71"/>
      <c r="O389" s="71"/>
      <c r="P389" s="71"/>
      <c r="Q389" s="71"/>
      <c r="R389" s="71"/>
      <c r="S389" s="71"/>
      <c r="T389" s="71"/>
      <c r="U389" s="71"/>
      <c r="V389" s="63">
        <f t="shared" si="166"/>
        <v>0</v>
      </c>
      <c r="W389" s="63">
        <f t="shared" si="167"/>
        <v>0</v>
      </c>
      <c r="X389" s="60">
        <v>1500</v>
      </c>
      <c r="Y389" s="101">
        <f t="shared" si="168"/>
        <v>0</v>
      </c>
      <c r="Z389" s="63"/>
      <c r="AA389" s="63">
        <f t="shared" si="169"/>
        <v>500</v>
      </c>
      <c r="AB389" s="63"/>
      <c r="AC389" s="63">
        <v>500</v>
      </c>
      <c r="AD389" s="63"/>
      <c r="AE389" s="63"/>
      <c r="AG389" s="102"/>
      <c r="AH389" s="116">
        <f t="shared" si="156"/>
        <v>0</v>
      </c>
      <c r="AI389" s="368">
        <f t="shared" si="145"/>
        <v>0</v>
      </c>
      <c r="AJ389" s="368">
        <f t="shared" si="146"/>
        <v>0</v>
      </c>
      <c r="AK389" s="64"/>
      <c r="AL389" s="64"/>
      <c r="AM389" s="64"/>
      <c r="AN389" s="64"/>
      <c r="AO389" s="64"/>
      <c r="AP389" s="64"/>
      <c r="AQ389" s="64"/>
      <c r="AR389" s="64"/>
      <c r="AS389" s="64"/>
      <c r="AT389" s="64"/>
      <c r="AU389" s="64"/>
      <c r="AV389" s="64"/>
      <c r="AW389" s="64"/>
      <c r="AX389" s="64"/>
      <c r="AY389" s="64"/>
      <c r="AZ389" s="64"/>
      <c r="BA389" s="64"/>
      <c r="BB389" s="64"/>
      <c r="BC389" s="64"/>
      <c r="BD389" s="64"/>
      <c r="BE389" s="64"/>
      <c r="BF389" s="64"/>
      <c r="BG389" s="64"/>
      <c r="BH389" s="64"/>
      <c r="BI389" s="64"/>
      <c r="BJ389" s="64"/>
      <c r="BK389" s="64"/>
      <c r="BL389" s="64"/>
      <c r="BM389" s="64"/>
      <c r="BN389" s="64"/>
      <c r="BO389" s="64"/>
      <c r="BP389" s="64"/>
      <c r="BQ389" s="64"/>
      <c r="BR389" s="64"/>
      <c r="BS389" s="64"/>
      <c r="BT389" s="64"/>
      <c r="BU389" s="64"/>
      <c r="BV389" s="64"/>
      <c r="BW389" s="64"/>
      <c r="BX389" s="64"/>
      <c r="BY389" s="64"/>
      <c r="BZ389" s="64"/>
      <c r="CA389" s="64"/>
      <c r="CB389" s="64"/>
      <c r="CC389" s="64"/>
      <c r="CD389" s="64"/>
      <c r="CE389" s="64"/>
      <c r="CF389" s="64"/>
      <c r="CG389" s="64"/>
      <c r="CH389" s="65"/>
    </row>
    <row r="390" spans="1:86" s="66" customFormat="1" ht="15.75" hidden="1" x14ac:dyDescent="0.25">
      <c r="A390" s="69" t="s">
        <v>184</v>
      </c>
      <c r="B390" s="72" t="s">
        <v>581</v>
      </c>
      <c r="C390" s="52"/>
      <c r="D390" s="52"/>
      <c r="E390" s="52">
        <v>1</v>
      </c>
      <c r="F390" s="52"/>
      <c r="G390" s="72"/>
      <c r="H390" s="142"/>
      <c r="I390" s="60">
        <v>1500</v>
      </c>
      <c r="J390" s="60">
        <v>1500</v>
      </c>
      <c r="K390" s="71"/>
      <c r="L390" s="71"/>
      <c r="M390" s="71"/>
      <c r="N390" s="71"/>
      <c r="O390" s="71"/>
      <c r="P390" s="71"/>
      <c r="Q390" s="71"/>
      <c r="R390" s="71"/>
      <c r="S390" s="71"/>
      <c r="T390" s="71"/>
      <c r="U390" s="71"/>
      <c r="V390" s="63">
        <f t="shared" si="166"/>
        <v>0</v>
      </c>
      <c r="W390" s="63">
        <f t="shared" si="167"/>
        <v>0</v>
      </c>
      <c r="X390" s="60">
        <v>1500</v>
      </c>
      <c r="Y390" s="101">
        <f t="shared" si="168"/>
        <v>0</v>
      </c>
      <c r="Z390" s="63"/>
      <c r="AA390" s="63">
        <f t="shared" si="169"/>
        <v>500</v>
      </c>
      <c r="AB390" s="63"/>
      <c r="AC390" s="63">
        <v>500</v>
      </c>
      <c r="AD390" s="63"/>
      <c r="AE390" s="63"/>
      <c r="AG390" s="102"/>
      <c r="AH390" s="116">
        <f t="shared" si="156"/>
        <v>0</v>
      </c>
      <c r="AI390" s="368">
        <f t="shared" si="145"/>
        <v>0</v>
      </c>
      <c r="AJ390" s="368">
        <f t="shared" si="146"/>
        <v>0</v>
      </c>
      <c r="AK390" s="64"/>
      <c r="AL390" s="64"/>
      <c r="AM390" s="64"/>
      <c r="AN390" s="64"/>
      <c r="AO390" s="64"/>
      <c r="AP390" s="64"/>
      <c r="AQ390" s="64"/>
      <c r="AR390" s="64"/>
      <c r="AS390" s="64"/>
      <c r="AT390" s="64"/>
      <c r="AU390" s="64"/>
      <c r="AV390" s="64"/>
      <c r="AW390" s="64"/>
      <c r="AX390" s="64"/>
      <c r="AY390" s="64"/>
      <c r="AZ390" s="64"/>
      <c r="BA390" s="64"/>
      <c r="BB390" s="64"/>
      <c r="BC390" s="64"/>
      <c r="BD390" s="64"/>
      <c r="BE390" s="64"/>
      <c r="BF390" s="64"/>
      <c r="BG390" s="64"/>
      <c r="BH390" s="64"/>
      <c r="BI390" s="64"/>
      <c r="BJ390" s="64"/>
      <c r="BK390" s="64"/>
      <c r="BL390" s="64"/>
      <c r="BM390" s="64"/>
      <c r="BN390" s="64"/>
      <c r="BO390" s="64"/>
      <c r="BP390" s="64"/>
      <c r="BQ390" s="64"/>
      <c r="BR390" s="64"/>
      <c r="BS390" s="64"/>
      <c r="BT390" s="64"/>
      <c r="BU390" s="64"/>
      <c r="BV390" s="64"/>
      <c r="BW390" s="64"/>
      <c r="BX390" s="64"/>
      <c r="BY390" s="64"/>
      <c r="BZ390" s="64"/>
      <c r="CA390" s="64"/>
      <c r="CB390" s="64"/>
      <c r="CC390" s="64"/>
      <c r="CD390" s="64"/>
      <c r="CE390" s="64"/>
      <c r="CF390" s="64"/>
      <c r="CG390" s="64"/>
      <c r="CH390" s="65"/>
    </row>
    <row r="391" spans="1:86" s="66" customFormat="1" ht="15.75" hidden="1" x14ac:dyDescent="0.25">
      <c r="A391" s="135">
        <v>3</v>
      </c>
      <c r="B391" s="72" t="s">
        <v>582</v>
      </c>
      <c r="C391" s="52"/>
      <c r="D391" s="52"/>
      <c r="E391" s="52">
        <v>1</v>
      </c>
      <c r="F391" s="52"/>
      <c r="G391" s="72"/>
      <c r="H391" s="142"/>
      <c r="I391" s="60">
        <v>1500</v>
      </c>
      <c r="J391" s="60">
        <v>1500</v>
      </c>
      <c r="K391" s="71"/>
      <c r="L391" s="71"/>
      <c r="M391" s="71"/>
      <c r="N391" s="71"/>
      <c r="O391" s="71"/>
      <c r="P391" s="71"/>
      <c r="Q391" s="71"/>
      <c r="R391" s="71"/>
      <c r="S391" s="71"/>
      <c r="T391" s="71"/>
      <c r="U391" s="71"/>
      <c r="V391" s="63">
        <f t="shared" si="166"/>
        <v>0</v>
      </c>
      <c r="W391" s="63">
        <f t="shared" si="167"/>
        <v>0</v>
      </c>
      <c r="X391" s="60">
        <v>1500</v>
      </c>
      <c r="Y391" s="101">
        <f t="shared" si="168"/>
        <v>0</v>
      </c>
      <c r="Z391" s="63"/>
      <c r="AA391" s="63">
        <f t="shared" si="169"/>
        <v>500</v>
      </c>
      <c r="AB391" s="63"/>
      <c r="AC391" s="63">
        <v>500</v>
      </c>
      <c r="AD391" s="63"/>
      <c r="AE391" s="63"/>
      <c r="AG391" s="102"/>
      <c r="AH391" s="116">
        <f t="shared" si="156"/>
        <v>0</v>
      </c>
      <c r="AI391" s="368">
        <f t="shared" si="145"/>
        <v>0</v>
      </c>
      <c r="AJ391" s="368">
        <f t="shared" si="146"/>
        <v>0</v>
      </c>
      <c r="AK391" s="64"/>
      <c r="AL391" s="64"/>
      <c r="AM391" s="64"/>
      <c r="AN391" s="64"/>
      <c r="AO391" s="64"/>
      <c r="AP391" s="64"/>
      <c r="AQ391" s="64"/>
      <c r="AR391" s="64"/>
      <c r="AS391" s="64"/>
      <c r="AT391" s="64"/>
      <c r="AU391" s="64"/>
      <c r="AV391" s="64"/>
      <c r="AW391" s="64"/>
      <c r="AX391" s="64"/>
      <c r="AY391" s="64"/>
      <c r="AZ391" s="64"/>
      <c r="BA391" s="64"/>
      <c r="BB391" s="64"/>
      <c r="BC391" s="64"/>
      <c r="BD391" s="64"/>
      <c r="BE391" s="64"/>
      <c r="BF391" s="64"/>
      <c r="BG391" s="64"/>
      <c r="BH391" s="64"/>
      <c r="BI391" s="64"/>
      <c r="BJ391" s="64"/>
      <c r="BK391" s="64"/>
      <c r="BL391" s="64"/>
      <c r="BM391" s="64"/>
      <c r="BN391" s="64"/>
      <c r="BO391" s="64"/>
      <c r="BP391" s="64"/>
      <c r="BQ391" s="64"/>
      <c r="BR391" s="64"/>
      <c r="BS391" s="64"/>
      <c r="BT391" s="64"/>
      <c r="BU391" s="64"/>
      <c r="BV391" s="64"/>
      <c r="BW391" s="64"/>
      <c r="BX391" s="64"/>
      <c r="BY391" s="64"/>
      <c r="BZ391" s="64"/>
      <c r="CA391" s="64"/>
      <c r="CB391" s="64"/>
      <c r="CC391" s="64"/>
      <c r="CD391" s="64"/>
      <c r="CE391" s="64"/>
      <c r="CF391" s="64"/>
      <c r="CG391" s="64"/>
      <c r="CH391" s="65"/>
    </row>
    <row r="392" spans="1:86" s="66" customFormat="1" ht="33.6" customHeight="1" x14ac:dyDescent="0.25">
      <c r="A392" s="55" t="s">
        <v>78</v>
      </c>
      <c r="B392" s="56" t="s">
        <v>181</v>
      </c>
      <c r="C392" s="52"/>
      <c r="D392" s="52"/>
      <c r="E392" s="52"/>
      <c r="F392" s="52"/>
      <c r="G392" s="56"/>
      <c r="H392" s="142"/>
      <c r="I392" s="101">
        <f t="shared" ref="I392:AE392" si="170">SUM(I394:I394)</f>
        <v>13500</v>
      </c>
      <c r="J392" s="101">
        <f t="shared" si="170"/>
        <v>6285</v>
      </c>
      <c r="K392" s="101">
        <f t="shared" si="170"/>
        <v>0</v>
      </c>
      <c r="L392" s="101">
        <f t="shared" si="170"/>
        <v>0</v>
      </c>
      <c r="M392" s="101">
        <f t="shared" si="170"/>
        <v>0</v>
      </c>
      <c r="N392" s="101">
        <f t="shared" si="170"/>
        <v>0</v>
      </c>
      <c r="O392" s="101">
        <f t="shared" si="170"/>
        <v>0</v>
      </c>
      <c r="P392" s="101">
        <f t="shared" si="170"/>
        <v>0</v>
      </c>
      <c r="Q392" s="101">
        <f t="shared" si="170"/>
        <v>0</v>
      </c>
      <c r="R392" s="101">
        <f t="shared" si="170"/>
        <v>0</v>
      </c>
      <c r="S392" s="101">
        <f t="shared" si="170"/>
        <v>0</v>
      </c>
      <c r="T392" s="101">
        <f t="shared" si="170"/>
        <v>0</v>
      </c>
      <c r="U392" s="101">
        <f t="shared" si="170"/>
        <v>0</v>
      </c>
      <c r="V392" s="101">
        <f t="shared" si="170"/>
        <v>0</v>
      </c>
      <c r="W392" s="101">
        <f t="shared" si="170"/>
        <v>0</v>
      </c>
      <c r="X392" s="101">
        <f t="shared" si="170"/>
        <v>6285</v>
      </c>
      <c r="Y392" s="101">
        <f t="shared" si="170"/>
        <v>0</v>
      </c>
      <c r="Z392" s="101">
        <f t="shared" si="170"/>
        <v>4000</v>
      </c>
      <c r="AA392" s="101">
        <f t="shared" si="170"/>
        <v>2000</v>
      </c>
      <c r="AB392" s="101">
        <f t="shared" si="170"/>
        <v>2000</v>
      </c>
      <c r="AC392" s="101">
        <f t="shared" si="170"/>
        <v>0</v>
      </c>
      <c r="AD392" s="101">
        <f t="shared" si="170"/>
        <v>0</v>
      </c>
      <c r="AE392" s="101">
        <f t="shared" si="170"/>
        <v>0</v>
      </c>
      <c r="AG392" s="102"/>
      <c r="AH392" s="116">
        <f t="shared" si="156"/>
        <v>0</v>
      </c>
      <c r="AI392" s="368">
        <f t="shared" si="145"/>
        <v>0</v>
      </c>
      <c r="AJ392" s="368">
        <f t="shared" si="146"/>
        <v>0</v>
      </c>
      <c r="AK392" s="64"/>
      <c r="AL392" s="64"/>
      <c r="AM392" s="64"/>
      <c r="AN392" s="64"/>
      <c r="AO392" s="64"/>
      <c r="AP392" s="64"/>
      <c r="AQ392" s="64"/>
      <c r="AR392" s="64"/>
      <c r="AS392" s="64"/>
      <c r="AT392" s="64"/>
      <c r="AU392" s="64"/>
      <c r="AV392" s="64"/>
      <c r="AW392" s="64"/>
      <c r="AX392" s="64"/>
      <c r="AY392" s="64"/>
      <c r="AZ392" s="64"/>
      <c r="BA392" s="64"/>
      <c r="BB392" s="64"/>
      <c r="BC392" s="64"/>
      <c r="BD392" s="64"/>
      <c r="BE392" s="64"/>
      <c r="BF392" s="64"/>
      <c r="BG392" s="64"/>
      <c r="BH392" s="64"/>
      <c r="BI392" s="64"/>
      <c r="BJ392" s="64"/>
      <c r="BK392" s="64"/>
      <c r="BL392" s="64"/>
      <c r="BM392" s="64"/>
      <c r="BN392" s="64"/>
      <c r="BO392" s="64"/>
      <c r="BP392" s="64"/>
      <c r="BQ392" s="64"/>
      <c r="BR392" s="64"/>
      <c r="BS392" s="64"/>
      <c r="BT392" s="64"/>
      <c r="BU392" s="64"/>
      <c r="BV392" s="64"/>
      <c r="BW392" s="64"/>
      <c r="BX392" s="64"/>
      <c r="BY392" s="64"/>
      <c r="BZ392" s="64"/>
      <c r="CA392" s="64"/>
      <c r="CB392" s="64"/>
      <c r="CC392" s="64"/>
      <c r="CD392" s="64"/>
      <c r="CE392" s="64"/>
      <c r="CF392" s="64"/>
      <c r="CG392" s="64"/>
      <c r="CH392" s="65"/>
    </row>
    <row r="393" spans="1:86" s="66" customFormat="1" ht="41.1" customHeight="1" x14ac:dyDescent="0.25">
      <c r="A393" s="55" t="s">
        <v>182</v>
      </c>
      <c r="B393" s="56" t="s">
        <v>189</v>
      </c>
      <c r="C393" s="52"/>
      <c r="D393" s="52"/>
      <c r="E393" s="52"/>
      <c r="F393" s="52"/>
      <c r="G393" s="56"/>
      <c r="H393" s="142"/>
      <c r="I393" s="101"/>
      <c r="J393" s="101"/>
      <c r="K393" s="101"/>
      <c r="L393" s="101"/>
      <c r="M393" s="101"/>
      <c r="N393" s="101"/>
      <c r="O393" s="101"/>
      <c r="P393" s="101"/>
      <c r="Q393" s="101"/>
      <c r="R393" s="101"/>
      <c r="S393" s="101"/>
      <c r="T393" s="101"/>
      <c r="U393" s="101"/>
      <c r="V393" s="63"/>
      <c r="W393" s="101"/>
      <c r="X393" s="101"/>
      <c r="Y393" s="101"/>
      <c r="Z393" s="101"/>
      <c r="AA393" s="101"/>
      <c r="AB393" s="101"/>
      <c r="AC393" s="101"/>
      <c r="AD393" s="63"/>
      <c r="AE393" s="63"/>
      <c r="AG393" s="102"/>
      <c r="AH393" s="116">
        <f t="shared" si="156"/>
        <v>0</v>
      </c>
      <c r="AI393" s="368">
        <f t="shared" si="145"/>
        <v>0</v>
      </c>
      <c r="AJ393" s="368">
        <f t="shared" si="146"/>
        <v>0</v>
      </c>
      <c r="AK393" s="64"/>
      <c r="AL393" s="64"/>
      <c r="AM393" s="64"/>
      <c r="AN393" s="64"/>
      <c r="AO393" s="64"/>
      <c r="AP393" s="64"/>
      <c r="AQ393" s="64"/>
      <c r="AR393" s="64"/>
      <c r="AS393" s="64"/>
      <c r="AT393" s="64"/>
      <c r="AU393" s="64"/>
      <c r="AV393" s="64"/>
      <c r="AW393" s="64"/>
      <c r="AX393" s="64"/>
      <c r="AY393" s="64"/>
      <c r="AZ393" s="64"/>
      <c r="BA393" s="64"/>
      <c r="BB393" s="64"/>
      <c r="BC393" s="64"/>
      <c r="BD393" s="64"/>
      <c r="BE393" s="64"/>
      <c r="BF393" s="64"/>
      <c r="BG393" s="64"/>
      <c r="BH393" s="64"/>
      <c r="BI393" s="64"/>
      <c r="BJ393" s="64"/>
      <c r="BK393" s="64"/>
      <c r="BL393" s="64"/>
      <c r="BM393" s="64"/>
      <c r="BN393" s="64"/>
      <c r="BO393" s="64"/>
      <c r="BP393" s="64"/>
      <c r="BQ393" s="64"/>
      <c r="BR393" s="64"/>
      <c r="BS393" s="64"/>
      <c r="BT393" s="64"/>
      <c r="BU393" s="64"/>
      <c r="BV393" s="64"/>
      <c r="BW393" s="64"/>
      <c r="BX393" s="64"/>
      <c r="BY393" s="64"/>
      <c r="BZ393" s="64"/>
      <c r="CA393" s="64"/>
      <c r="CB393" s="64"/>
      <c r="CC393" s="64"/>
      <c r="CD393" s="64"/>
      <c r="CE393" s="64"/>
      <c r="CF393" s="64"/>
      <c r="CG393" s="64"/>
      <c r="CH393" s="65"/>
    </row>
    <row r="394" spans="1:86" s="66" customFormat="1" ht="42" customHeight="1" x14ac:dyDescent="0.25">
      <c r="A394" s="69" t="s">
        <v>194</v>
      </c>
      <c r="B394" s="153" t="s">
        <v>583</v>
      </c>
      <c r="C394" s="52"/>
      <c r="D394" s="52"/>
      <c r="E394" s="52">
        <v>1</v>
      </c>
      <c r="F394" s="52">
        <v>1</v>
      </c>
      <c r="G394" s="153"/>
      <c r="H394" s="142" t="s">
        <v>973</v>
      </c>
      <c r="I394" s="60">
        <v>13500</v>
      </c>
      <c r="J394" s="60">
        <v>6285</v>
      </c>
      <c r="K394" s="71"/>
      <c r="L394" s="63">
        <f>K394-N394</f>
        <v>0</v>
      </c>
      <c r="M394" s="63">
        <f>N394+O394</f>
        <v>0</v>
      </c>
      <c r="N394" s="71"/>
      <c r="O394" s="63">
        <v>0</v>
      </c>
      <c r="P394" s="71"/>
      <c r="Q394" s="71"/>
      <c r="R394" s="71"/>
      <c r="S394" s="71"/>
      <c r="T394" s="71"/>
      <c r="U394" s="71"/>
      <c r="V394" s="63">
        <f>W394</f>
        <v>0</v>
      </c>
      <c r="W394" s="63">
        <f>Y394</f>
        <v>0</v>
      </c>
      <c r="X394" s="60">
        <v>6285</v>
      </c>
      <c r="Y394" s="63">
        <f>K394+Q394</f>
        <v>0</v>
      </c>
      <c r="Z394" s="63">
        <v>4000</v>
      </c>
      <c r="AA394" s="63">
        <f>AB394+AC394</f>
        <v>2000</v>
      </c>
      <c r="AB394" s="63">
        <v>2000</v>
      </c>
      <c r="AC394" s="63"/>
      <c r="AD394" s="63"/>
      <c r="AE394" s="63"/>
      <c r="AG394" s="102"/>
      <c r="AH394" s="116">
        <f t="shared" si="156"/>
        <v>0</v>
      </c>
      <c r="AI394" s="368">
        <f t="shared" si="145"/>
        <v>0</v>
      </c>
      <c r="AJ394" s="368">
        <f t="shared" si="146"/>
        <v>0</v>
      </c>
      <c r="AK394" s="64"/>
      <c r="AL394" s="64"/>
      <c r="AM394" s="64"/>
      <c r="AN394" s="64"/>
      <c r="AO394" s="64"/>
      <c r="AP394" s="64"/>
      <c r="AQ394" s="64"/>
      <c r="AR394" s="64"/>
      <c r="AS394" s="64"/>
      <c r="AT394" s="64"/>
      <c r="AU394" s="64"/>
      <c r="AV394" s="64"/>
      <c r="AW394" s="64"/>
      <c r="AX394" s="64"/>
      <c r="AY394" s="64"/>
      <c r="AZ394" s="64"/>
      <c r="BA394" s="64"/>
      <c r="BB394" s="64"/>
      <c r="BC394" s="64"/>
      <c r="BD394" s="64"/>
      <c r="BE394" s="64"/>
      <c r="BF394" s="64"/>
      <c r="BG394" s="64"/>
      <c r="BH394" s="64"/>
      <c r="BI394" s="64"/>
      <c r="BJ394" s="64"/>
      <c r="BK394" s="64"/>
      <c r="BL394" s="64"/>
      <c r="BM394" s="64"/>
      <c r="BN394" s="64"/>
      <c r="BO394" s="64"/>
      <c r="BP394" s="64"/>
      <c r="BQ394" s="64"/>
      <c r="BR394" s="64"/>
      <c r="BS394" s="64"/>
      <c r="BT394" s="64"/>
      <c r="BU394" s="64"/>
      <c r="BV394" s="64"/>
      <c r="BW394" s="64"/>
      <c r="BX394" s="64"/>
      <c r="BY394" s="64"/>
      <c r="BZ394" s="64"/>
      <c r="CA394" s="64"/>
      <c r="CB394" s="64"/>
      <c r="CC394" s="64"/>
      <c r="CD394" s="64"/>
      <c r="CE394" s="64"/>
      <c r="CF394" s="64"/>
      <c r="CG394" s="64"/>
      <c r="CH394" s="65"/>
    </row>
    <row r="395" spans="1:86" s="66" customFormat="1" ht="47.25" hidden="1" x14ac:dyDescent="0.25">
      <c r="A395" s="55" t="s">
        <v>78</v>
      </c>
      <c r="B395" s="56" t="s">
        <v>244</v>
      </c>
      <c r="C395" s="52"/>
      <c r="D395" s="52"/>
      <c r="E395" s="52"/>
      <c r="F395" s="52"/>
      <c r="G395" s="56"/>
      <c r="H395" s="142"/>
      <c r="I395" s="101">
        <f>I397</f>
        <v>3084</v>
      </c>
      <c r="J395" s="101">
        <f t="shared" ref="J395:AC395" si="171">J397</f>
        <v>3084</v>
      </c>
      <c r="K395" s="101">
        <f t="shared" si="171"/>
        <v>0</v>
      </c>
      <c r="L395" s="101">
        <f t="shared" si="171"/>
        <v>0</v>
      </c>
      <c r="M395" s="101">
        <f t="shared" si="171"/>
        <v>0</v>
      </c>
      <c r="N395" s="101">
        <f t="shared" si="171"/>
        <v>0</v>
      </c>
      <c r="O395" s="101">
        <f t="shared" si="171"/>
        <v>0</v>
      </c>
      <c r="P395" s="101">
        <f t="shared" si="171"/>
        <v>0</v>
      </c>
      <c r="Q395" s="101">
        <f t="shared" si="171"/>
        <v>0</v>
      </c>
      <c r="R395" s="101">
        <f t="shared" si="171"/>
        <v>0</v>
      </c>
      <c r="S395" s="101">
        <f t="shared" si="171"/>
        <v>0</v>
      </c>
      <c r="T395" s="101">
        <f t="shared" si="171"/>
        <v>0</v>
      </c>
      <c r="U395" s="101">
        <f t="shared" si="171"/>
        <v>0</v>
      </c>
      <c r="V395" s="101">
        <f t="shared" si="171"/>
        <v>0</v>
      </c>
      <c r="W395" s="101">
        <f t="shared" si="171"/>
        <v>0</v>
      </c>
      <c r="X395" s="101">
        <f t="shared" si="171"/>
        <v>3084</v>
      </c>
      <c r="Y395" s="101">
        <f t="shared" si="171"/>
        <v>0</v>
      </c>
      <c r="Z395" s="101">
        <f t="shared" si="171"/>
        <v>0</v>
      </c>
      <c r="AA395" s="101">
        <f t="shared" si="171"/>
        <v>1500</v>
      </c>
      <c r="AB395" s="101">
        <f t="shared" si="171"/>
        <v>0</v>
      </c>
      <c r="AC395" s="101">
        <f t="shared" si="171"/>
        <v>1500</v>
      </c>
      <c r="AD395" s="101">
        <f>AD398</f>
        <v>0</v>
      </c>
      <c r="AE395" s="101">
        <f>AE398</f>
        <v>0</v>
      </c>
      <c r="AG395" s="102"/>
      <c r="AH395" s="116">
        <f t="shared" si="156"/>
        <v>0</v>
      </c>
      <c r="AI395" s="368">
        <f t="shared" si="145"/>
        <v>0</v>
      </c>
      <c r="AJ395" s="368">
        <f t="shared" si="146"/>
        <v>0</v>
      </c>
      <c r="AK395" s="64"/>
      <c r="AL395" s="64"/>
      <c r="AM395" s="64"/>
      <c r="AN395" s="64"/>
      <c r="AO395" s="64"/>
      <c r="AP395" s="64"/>
      <c r="AQ395" s="64"/>
      <c r="AR395" s="64"/>
      <c r="AS395" s="64"/>
      <c r="AT395" s="64"/>
      <c r="AU395" s="64"/>
      <c r="AV395" s="64"/>
      <c r="AW395" s="64"/>
      <c r="AX395" s="64"/>
      <c r="AY395" s="64"/>
      <c r="AZ395" s="64"/>
      <c r="BA395" s="64"/>
      <c r="BB395" s="64"/>
      <c r="BC395" s="64"/>
      <c r="BD395" s="64"/>
      <c r="BE395" s="64"/>
      <c r="BF395" s="64"/>
      <c r="BG395" s="64"/>
      <c r="BH395" s="64"/>
      <c r="BI395" s="64"/>
      <c r="BJ395" s="64"/>
      <c r="BK395" s="64"/>
      <c r="BL395" s="64"/>
      <c r="BM395" s="64"/>
      <c r="BN395" s="64"/>
      <c r="BO395" s="64"/>
      <c r="BP395" s="64"/>
      <c r="BQ395" s="64"/>
      <c r="BR395" s="64"/>
      <c r="BS395" s="64"/>
      <c r="BT395" s="64"/>
      <c r="BU395" s="64"/>
      <c r="BV395" s="64"/>
      <c r="BW395" s="64"/>
      <c r="BX395" s="64"/>
      <c r="BY395" s="64"/>
      <c r="BZ395" s="64"/>
      <c r="CA395" s="64"/>
      <c r="CB395" s="64"/>
      <c r="CC395" s="64"/>
      <c r="CD395" s="64"/>
      <c r="CE395" s="64"/>
      <c r="CF395" s="64"/>
      <c r="CG395" s="64"/>
      <c r="CH395" s="65"/>
    </row>
    <row r="396" spans="1:86" s="66" customFormat="1" ht="27.95" hidden="1" customHeight="1" x14ac:dyDescent="0.25">
      <c r="A396" s="55" t="s">
        <v>182</v>
      </c>
      <c r="B396" s="56" t="s">
        <v>189</v>
      </c>
      <c r="C396" s="52"/>
      <c r="D396" s="52"/>
      <c r="E396" s="52"/>
      <c r="F396" s="52"/>
      <c r="G396" s="56"/>
      <c r="H396" s="142"/>
      <c r="I396" s="101"/>
      <c r="J396" s="101"/>
      <c r="K396" s="101"/>
      <c r="L396" s="101"/>
      <c r="M396" s="101"/>
      <c r="N396" s="101"/>
      <c r="O396" s="101"/>
      <c r="P396" s="101"/>
      <c r="Q396" s="101"/>
      <c r="R396" s="101"/>
      <c r="S396" s="101"/>
      <c r="T396" s="101"/>
      <c r="U396" s="101"/>
      <c r="V396" s="63"/>
      <c r="W396" s="101"/>
      <c r="X396" s="101"/>
      <c r="Y396" s="101"/>
      <c r="Z396" s="101"/>
      <c r="AA396" s="101"/>
      <c r="AB396" s="101"/>
      <c r="AC396" s="101"/>
      <c r="AD396" s="63"/>
      <c r="AE396" s="63"/>
      <c r="AG396" s="102"/>
      <c r="AH396" s="116">
        <f t="shared" si="156"/>
        <v>0</v>
      </c>
      <c r="AI396" s="368">
        <f t="shared" si="145"/>
        <v>0</v>
      </c>
      <c r="AJ396" s="368">
        <f t="shared" si="146"/>
        <v>0</v>
      </c>
      <c r="AK396" s="64"/>
      <c r="AL396" s="64"/>
      <c r="AM396" s="64"/>
      <c r="AN396" s="64"/>
      <c r="AO396" s="64"/>
      <c r="AP396" s="64"/>
      <c r="AQ396" s="64"/>
      <c r="AR396" s="64"/>
      <c r="AS396" s="64"/>
      <c r="AT396" s="64"/>
      <c r="AU396" s="64"/>
      <c r="AV396" s="64"/>
      <c r="AW396" s="64"/>
      <c r="AX396" s="64"/>
      <c r="AY396" s="64"/>
      <c r="AZ396" s="64"/>
      <c r="BA396" s="64"/>
      <c r="BB396" s="64"/>
      <c r="BC396" s="64"/>
      <c r="BD396" s="64"/>
      <c r="BE396" s="64"/>
      <c r="BF396" s="64"/>
      <c r="BG396" s="64"/>
      <c r="BH396" s="64"/>
      <c r="BI396" s="64"/>
      <c r="BJ396" s="64"/>
      <c r="BK396" s="64"/>
      <c r="BL396" s="64"/>
      <c r="BM396" s="64"/>
      <c r="BN396" s="64"/>
      <c r="BO396" s="64"/>
      <c r="BP396" s="64"/>
      <c r="BQ396" s="64"/>
      <c r="BR396" s="64"/>
      <c r="BS396" s="64"/>
      <c r="BT396" s="64"/>
      <c r="BU396" s="64"/>
      <c r="BV396" s="64"/>
      <c r="BW396" s="64"/>
      <c r="BX396" s="64"/>
      <c r="BY396" s="64"/>
      <c r="BZ396" s="64"/>
      <c r="CA396" s="64"/>
      <c r="CB396" s="64"/>
      <c r="CC396" s="64"/>
      <c r="CD396" s="64"/>
      <c r="CE396" s="64"/>
      <c r="CF396" s="64"/>
      <c r="CG396" s="64"/>
      <c r="CH396" s="65"/>
    </row>
    <row r="397" spans="1:86" s="66" customFormat="1" ht="38.25" hidden="1" customHeight="1" x14ac:dyDescent="0.25">
      <c r="A397" s="55" t="s">
        <v>207</v>
      </c>
      <c r="B397" s="56" t="s">
        <v>1162</v>
      </c>
      <c r="C397" s="52"/>
      <c r="D397" s="52"/>
      <c r="E397" s="52"/>
      <c r="F397" s="52"/>
      <c r="G397" s="56"/>
      <c r="H397" s="142"/>
      <c r="I397" s="101">
        <f>I398</f>
        <v>3084</v>
      </c>
      <c r="J397" s="101">
        <f t="shared" ref="J397:AC397" si="172">J398</f>
        <v>3084</v>
      </c>
      <c r="K397" s="101">
        <f t="shared" si="172"/>
        <v>0</v>
      </c>
      <c r="L397" s="101">
        <f t="shared" si="172"/>
        <v>0</v>
      </c>
      <c r="M397" s="101">
        <f t="shared" si="172"/>
        <v>0</v>
      </c>
      <c r="N397" s="101">
        <f t="shared" si="172"/>
        <v>0</v>
      </c>
      <c r="O397" s="101">
        <f t="shared" si="172"/>
        <v>0</v>
      </c>
      <c r="P397" s="101">
        <f t="shared" si="172"/>
        <v>0</v>
      </c>
      <c r="Q397" s="101">
        <f t="shared" si="172"/>
        <v>0</v>
      </c>
      <c r="R397" s="101">
        <f t="shared" si="172"/>
        <v>0</v>
      </c>
      <c r="S397" s="101">
        <f t="shared" si="172"/>
        <v>0</v>
      </c>
      <c r="T397" s="101">
        <f t="shared" si="172"/>
        <v>0</v>
      </c>
      <c r="U397" s="101">
        <f t="shared" si="172"/>
        <v>0</v>
      </c>
      <c r="V397" s="101">
        <f t="shared" si="172"/>
        <v>0</v>
      </c>
      <c r="W397" s="101">
        <f t="shared" si="172"/>
        <v>0</v>
      </c>
      <c r="X397" s="101">
        <f t="shared" si="172"/>
        <v>3084</v>
      </c>
      <c r="Y397" s="101">
        <f t="shared" si="172"/>
        <v>0</v>
      </c>
      <c r="Z397" s="101"/>
      <c r="AA397" s="101">
        <f t="shared" si="172"/>
        <v>1500</v>
      </c>
      <c r="AB397" s="101">
        <f t="shared" si="172"/>
        <v>0</v>
      </c>
      <c r="AC397" s="101">
        <f t="shared" si="172"/>
        <v>1500</v>
      </c>
      <c r="AD397" s="63"/>
      <c r="AE397" s="63"/>
      <c r="AF397" s="105" t="s">
        <v>1168</v>
      </c>
      <c r="AG397" s="102"/>
      <c r="AH397" s="116">
        <f t="shared" si="156"/>
        <v>0</v>
      </c>
      <c r="AI397" s="368">
        <f t="shared" si="145"/>
        <v>0</v>
      </c>
      <c r="AJ397" s="368">
        <f t="shared" si="146"/>
        <v>0</v>
      </c>
      <c r="AK397" s="64"/>
      <c r="AL397" s="64"/>
      <c r="AM397" s="64"/>
      <c r="AN397" s="64"/>
      <c r="AO397" s="64"/>
      <c r="AP397" s="64"/>
      <c r="AQ397" s="64"/>
      <c r="AR397" s="64"/>
      <c r="AS397" s="64"/>
      <c r="AT397" s="64"/>
      <c r="AU397" s="64"/>
      <c r="AV397" s="64"/>
      <c r="AW397" s="64"/>
      <c r="AX397" s="64"/>
      <c r="AY397" s="64"/>
      <c r="AZ397" s="64"/>
      <c r="BA397" s="64"/>
      <c r="BB397" s="64"/>
      <c r="BC397" s="64"/>
      <c r="BD397" s="64"/>
      <c r="BE397" s="64"/>
      <c r="BF397" s="64"/>
      <c r="BG397" s="64"/>
      <c r="BH397" s="64"/>
      <c r="BI397" s="64"/>
      <c r="BJ397" s="64"/>
      <c r="BK397" s="64"/>
      <c r="BL397" s="64"/>
      <c r="BM397" s="64"/>
      <c r="BN397" s="64"/>
      <c r="BO397" s="64"/>
      <c r="BP397" s="64"/>
      <c r="BQ397" s="64"/>
      <c r="BR397" s="64"/>
      <c r="BS397" s="64"/>
      <c r="BT397" s="64"/>
      <c r="BU397" s="64"/>
      <c r="BV397" s="64"/>
      <c r="BW397" s="64"/>
      <c r="BX397" s="64"/>
      <c r="BY397" s="64"/>
      <c r="BZ397" s="64"/>
      <c r="CA397" s="64"/>
      <c r="CB397" s="64"/>
      <c r="CC397" s="64"/>
      <c r="CD397" s="64"/>
      <c r="CE397" s="64"/>
      <c r="CF397" s="64"/>
      <c r="CG397" s="64"/>
      <c r="CH397" s="65"/>
    </row>
    <row r="398" spans="1:86" s="66" customFormat="1" ht="63" hidden="1" customHeight="1" x14ac:dyDescent="0.25">
      <c r="A398" s="283">
        <v>1</v>
      </c>
      <c r="B398" s="76" t="s">
        <v>584</v>
      </c>
      <c r="C398" s="52"/>
      <c r="D398" s="52"/>
      <c r="E398" s="52">
        <v>1</v>
      </c>
      <c r="F398" s="52"/>
      <c r="G398" s="76"/>
      <c r="H398" s="142"/>
      <c r="I398" s="60">
        <v>3084</v>
      </c>
      <c r="J398" s="60">
        <v>3084</v>
      </c>
      <c r="K398" s="71"/>
      <c r="L398" s="71"/>
      <c r="M398" s="71"/>
      <c r="N398" s="71"/>
      <c r="O398" s="71"/>
      <c r="P398" s="71"/>
      <c r="Q398" s="71"/>
      <c r="R398" s="71"/>
      <c r="S398" s="71"/>
      <c r="T398" s="71"/>
      <c r="U398" s="71"/>
      <c r="V398" s="63">
        <f>W398</f>
        <v>0</v>
      </c>
      <c r="W398" s="63">
        <f>Y398</f>
        <v>0</v>
      </c>
      <c r="X398" s="60">
        <v>3084</v>
      </c>
      <c r="Y398" s="63">
        <f>K398+Q398</f>
        <v>0</v>
      </c>
      <c r="Z398" s="63"/>
      <c r="AA398" s="63">
        <f>AC398</f>
        <v>1500</v>
      </c>
      <c r="AB398" s="63"/>
      <c r="AC398" s="63">
        <v>1500</v>
      </c>
      <c r="AD398" s="63"/>
      <c r="AE398" s="63"/>
      <c r="AG398" s="102"/>
      <c r="AH398" s="116">
        <f t="shared" si="156"/>
        <v>0</v>
      </c>
      <c r="AI398" s="368">
        <f t="shared" ref="AI398:AI461" si="173">P398-Q398</f>
        <v>0</v>
      </c>
      <c r="AJ398" s="368">
        <f t="shared" ref="AJ398:AJ461" si="174">V398-W398</f>
        <v>0</v>
      </c>
      <c r="AK398" s="64"/>
      <c r="AL398" s="64"/>
      <c r="AM398" s="64"/>
      <c r="AN398" s="64"/>
      <c r="AO398" s="64"/>
      <c r="AP398" s="64"/>
      <c r="AQ398" s="64"/>
      <c r="AR398" s="64"/>
      <c r="AS398" s="64"/>
      <c r="AT398" s="64"/>
      <c r="AU398" s="64"/>
      <c r="AV398" s="64"/>
      <c r="AW398" s="64"/>
      <c r="AX398" s="64"/>
      <c r="AY398" s="64"/>
      <c r="AZ398" s="64"/>
      <c r="BA398" s="64"/>
      <c r="BB398" s="64"/>
      <c r="BC398" s="64"/>
      <c r="BD398" s="64"/>
      <c r="BE398" s="64"/>
      <c r="BF398" s="64"/>
      <c r="BG398" s="64"/>
      <c r="BH398" s="64"/>
      <c r="BI398" s="64"/>
      <c r="BJ398" s="64"/>
      <c r="BK398" s="64"/>
      <c r="BL398" s="64"/>
      <c r="BM398" s="64"/>
      <c r="BN398" s="64"/>
      <c r="BO398" s="64"/>
      <c r="BP398" s="64"/>
      <c r="BQ398" s="64"/>
      <c r="BR398" s="64"/>
      <c r="BS398" s="64"/>
      <c r="BT398" s="64"/>
      <c r="BU398" s="64"/>
      <c r="BV398" s="64"/>
      <c r="BW398" s="64"/>
      <c r="BX398" s="64"/>
      <c r="BY398" s="64"/>
      <c r="BZ398" s="64"/>
      <c r="CA398" s="64"/>
      <c r="CB398" s="64"/>
      <c r="CC398" s="64"/>
      <c r="CD398" s="64"/>
      <c r="CE398" s="64"/>
      <c r="CF398" s="64"/>
      <c r="CG398" s="64"/>
      <c r="CH398" s="65"/>
    </row>
    <row r="399" spans="1:86" s="66" customFormat="1" ht="51" customHeight="1" x14ac:dyDescent="0.25">
      <c r="A399" s="143" t="s">
        <v>585</v>
      </c>
      <c r="B399" s="144" t="s">
        <v>586</v>
      </c>
      <c r="C399" s="52"/>
      <c r="D399" s="52"/>
      <c r="E399" s="52"/>
      <c r="F399" s="52"/>
      <c r="G399" s="144"/>
      <c r="H399" s="142"/>
      <c r="I399" s="101">
        <f t="shared" ref="I399:AC399" si="175">I400+I407+I411+I436</f>
        <v>222098.50566893423</v>
      </c>
      <c r="J399" s="101">
        <f t="shared" si="175"/>
        <v>215690</v>
      </c>
      <c r="K399" s="101">
        <f t="shared" si="175"/>
        <v>63782.2</v>
      </c>
      <c r="L399" s="101">
        <f t="shared" si="175"/>
        <v>56950.921500000004</v>
      </c>
      <c r="M399" s="101">
        <f t="shared" si="175"/>
        <v>63782.2</v>
      </c>
      <c r="N399" s="101">
        <f t="shared" si="175"/>
        <v>6831.2785000000003</v>
      </c>
      <c r="O399" s="101">
        <f t="shared" si="175"/>
        <v>56950.921500000004</v>
      </c>
      <c r="P399" s="101">
        <f t="shared" si="175"/>
        <v>42651</v>
      </c>
      <c r="Q399" s="101">
        <f t="shared" si="175"/>
        <v>42651</v>
      </c>
      <c r="R399" s="101">
        <f t="shared" si="175"/>
        <v>12365.995999999999</v>
      </c>
      <c r="S399" s="101">
        <f t="shared" si="175"/>
        <v>12365.995999999999</v>
      </c>
      <c r="T399" s="101">
        <f t="shared" si="175"/>
        <v>42651</v>
      </c>
      <c r="U399" s="101">
        <f t="shared" si="175"/>
        <v>42651</v>
      </c>
      <c r="V399" s="101">
        <f t="shared" si="175"/>
        <v>106433.2</v>
      </c>
      <c r="W399" s="101">
        <f t="shared" si="175"/>
        <v>106433.2</v>
      </c>
      <c r="X399" s="101">
        <f t="shared" si="175"/>
        <v>215690</v>
      </c>
      <c r="Y399" s="101">
        <f t="shared" si="175"/>
        <v>106433.2</v>
      </c>
      <c r="Z399" s="101">
        <f t="shared" si="175"/>
        <v>70886.123999999996</v>
      </c>
      <c r="AA399" s="101">
        <f t="shared" si="175"/>
        <v>68886.123999999996</v>
      </c>
      <c r="AB399" s="101">
        <f>AB400+AB407+AB411+AB436</f>
        <v>68886.123999999996</v>
      </c>
      <c r="AC399" s="101">
        <f t="shared" si="175"/>
        <v>0</v>
      </c>
      <c r="AD399" s="54"/>
      <c r="AE399" s="54"/>
      <c r="AG399" s="102"/>
      <c r="AH399" s="116">
        <f t="shared" si="156"/>
        <v>0</v>
      </c>
      <c r="AI399" s="368">
        <f t="shared" si="173"/>
        <v>0</v>
      </c>
      <c r="AJ399" s="368">
        <f t="shared" si="174"/>
        <v>0</v>
      </c>
      <c r="AK399" s="64"/>
      <c r="AL399" s="64"/>
      <c r="AM399" s="64"/>
      <c r="AN399" s="64"/>
      <c r="AO399" s="64"/>
      <c r="AP399" s="64"/>
      <c r="AQ399" s="64"/>
      <c r="AR399" s="64"/>
      <c r="AS399" s="64"/>
      <c r="AT399" s="64"/>
      <c r="AU399" s="64"/>
      <c r="AV399" s="64"/>
      <c r="AW399" s="64"/>
      <c r="AX399" s="64"/>
      <c r="AY399" s="64"/>
      <c r="AZ399" s="64"/>
      <c r="BA399" s="64"/>
      <c r="BB399" s="64"/>
      <c r="BC399" s="64"/>
      <c r="BD399" s="64"/>
      <c r="BE399" s="64"/>
      <c r="BF399" s="64"/>
      <c r="BG399" s="64"/>
      <c r="BH399" s="64"/>
      <c r="BI399" s="64"/>
      <c r="BJ399" s="64"/>
      <c r="BK399" s="64"/>
      <c r="BL399" s="64"/>
      <c r="BM399" s="64"/>
      <c r="BN399" s="64"/>
      <c r="BO399" s="64"/>
      <c r="BP399" s="64"/>
      <c r="BQ399" s="64"/>
      <c r="BR399" s="64"/>
      <c r="BS399" s="64"/>
      <c r="BT399" s="64"/>
      <c r="BU399" s="64"/>
      <c r="BV399" s="64"/>
      <c r="BW399" s="64"/>
      <c r="BX399" s="64"/>
      <c r="BY399" s="64"/>
      <c r="BZ399" s="64"/>
      <c r="CA399" s="64"/>
      <c r="CB399" s="64"/>
      <c r="CC399" s="64"/>
      <c r="CD399" s="64"/>
      <c r="CE399" s="64"/>
      <c r="CF399" s="64"/>
      <c r="CG399" s="64"/>
      <c r="CH399" s="65"/>
    </row>
    <row r="400" spans="1:86" s="66" customFormat="1" ht="34.5" customHeight="1" x14ac:dyDescent="0.25">
      <c r="A400" s="55" t="s">
        <v>25</v>
      </c>
      <c r="B400" s="56" t="s">
        <v>205</v>
      </c>
      <c r="C400" s="52"/>
      <c r="D400" s="52"/>
      <c r="E400" s="52"/>
      <c r="F400" s="52"/>
      <c r="G400" s="56"/>
      <c r="H400" s="142"/>
      <c r="I400" s="101">
        <f t="shared" ref="I400:AC400" si="176">I401+I406</f>
        <v>20682</v>
      </c>
      <c r="J400" s="101">
        <f t="shared" si="176"/>
        <v>20682</v>
      </c>
      <c r="K400" s="101">
        <f t="shared" si="176"/>
        <v>0</v>
      </c>
      <c r="L400" s="101">
        <f t="shared" si="176"/>
        <v>0</v>
      </c>
      <c r="M400" s="101">
        <f t="shared" si="176"/>
        <v>0</v>
      </c>
      <c r="N400" s="101">
        <f t="shared" si="176"/>
        <v>0</v>
      </c>
      <c r="O400" s="101">
        <f t="shared" si="176"/>
        <v>0</v>
      </c>
      <c r="P400" s="101">
        <f t="shared" si="176"/>
        <v>2400</v>
      </c>
      <c r="Q400" s="101">
        <f t="shared" si="176"/>
        <v>2400</v>
      </c>
      <c r="R400" s="101">
        <f t="shared" si="176"/>
        <v>0</v>
      </c>
      <c r="S400" s="101">
        <f t="shared" si="176"/>
        <v>0</v>
      </c>
      <c r="T400" s="101">
        <f t="shared" si="176"/>
        <v>2400</v>
      </c>
      <c r="U400" s="101">
        <f t="shared" si="176"/>
        <v>2400</v>
      </c>
      <c r="V400" s="101">
        <f t="shared" si="176"/>
        <v>2400</v>
      </c>
      <c r="W400" s="101">
        <f t="shared" si="176"/>
        <v>2400</v>
      </c>
      <c r="X400" s="101">
        <f t="shared" si="176"/>
        <v>20682</v>
      </c>
      <c r="Y400" s="101">
        <f t="shared" si="176"/>
        <v>2400</v>
      </c>
      <c r="Z400" s="101">
        <f t="shared" si="176"/>
        <v>6500</v>
      </c>
      <c r="AA400" s="101">
        <f t="shared" si="176"/>
        <v>6500</v>
      </c>
      <c r="AB400" s="101">
        <f t="shared" si="176"/>
        <v>6500</v>
      </c>
      <c r="AC400" s="101">
        <f t="shared" si="176"/>
        <v>0</v>
      </c>
      <c r="AD400" s="63"/>
      <c r="AE400" s="63"/>
      <c r="AG400" s="102"/>
      <c r="AH400" s="116">
        <f t="shared" si="156"/>
        <v>0</v>
      </c>
      <c r="AI400" s="368">
        <f t="shared" si="173"/>
        <v>0</v>
      </c>
      <c r="AJ400" s="368">
        <f t="shared" si="174"/>
        <v>0</v>
      </c>
      <c r="AK400" s="64"/>
      <c r="AL400" s="64"/>
      <c r="AM400" s="64"/>
      <c r="AN400" s="64"/>
      <c r="AO400" s="64"/>
      <c r="AP400" s="64"/>
      <c r="AQ400" s="64"/>
      <c r="AR400" s="64"/>
      <c r="AS400" s="64"/>
      <c r="AT400" s="64"/>
      <c r="AU400" s="64"/>
      <c r="AV400" s="64"/>
      <c r="AW400" s="64"/>
      <c r="AX400" s="64"/>
      <c r="AY400" s="64"/>
      <c r="AZ400" s="64"/>
      <c r="BA400" s="64"/>
      <c r="BB400" s="64"/>
      <c r="BC400" s="64"/>
      <c r="BD400" s="64"/>
      <c r="BE400" s="64"/>
      <c r="BF400" s="64"/>
      <c r="BG400" s="64"/>
      <c r="BH400" s="64"/>
      <c r="BI400" s="64"/>
      <c r="BJ400" s="64"/>
      <c r="BK400" s="64"/>
      <c r="BL400" s="64"/>
      <c r="BM400" s="64"/>
      <c r="BN400" s="64"/>
      <c r="BO400" s="64"/>
      <c r="BP400" s="64"/>
      <c r="BQ400" s="64"/>
      <c r="BR400" s="64"/>
      <c r="BS400" s="64"/>
      <c r="BT400" s="64"/>
      <c r="BU400" s="64"/>
      <c r="BV400" s="64"/>
      <c r="BW400" s="64"/>
      <c r="BX400" s="64"/>
      <c r="BY400" s="64"/>
      <c r="BZ400" s="64"/>
      <c r="CA400" s="64"/>
      <c r="CB400" s="64"/>
      <c r="CC400" s="64"/>
      <c r="CD400" s="64"/>
      <c r="CE400" s="64"/>
      <c r="CF400" s="64"/>
      <c r="CG400" s="64"/>
      <c r="CH400" s="65"/>
    </row>
    <row r="401" spans="1:86" s="66" customFormat="1" ht="15.75" x14ac:dyDescent="0.25">
      <c r="A401" s="55" t="s">
        <v>182</v>
      </c>
      <c r="B401" s="56" t="s">
        <v>206</v>
      </c>
      <c r="C401" s="52"/>
      <c r="D401" s="52"/>
      <c r="E401" s="52"/>
      <c r="F401" s="52"/>
      <c r="G401" s="56"/>
      <c r="H401" s="142"/>
      <c r="I401" s="101">
        <f t="shared" ref="I401:AC401" si="177">SUM(I403:I405)</f>
        <v>12659</v>
      </c>
      <c r="J401" s="101">
        <f t="shared" si="177"/>
        <v>12659</v>
      </c>
      <c r="K401" s="101">
        <f t="shared" si="177"/>
        <v>0</v>
      </c>
      <c r="L401" s="101">
        <f t="shared" si="177"/>
        <v>0</v>
      </c>
      <c r="M401" s="101">
        <f t="shared" si="177"/>
        <v>0</v>
      </c>
      <c r="N401" s="101">
        <f t="shared" si="177"/>
        <v>0</v>
      </c>
      <c r="O401" s="101">
        <f t="shared" si="177"/>
        <v>0</v>
      </c>
      <c r="P401" s="101">
        <f t="shared" si="177"/>
        <v>2400</v>
      </c>
      <c r="Q401" s="101">
        <f t="shared" si="177"/>
        <v>2400</v>
      </c>
      <c r="R401" s="101">
        <f t="shared" si="177"/>
        <v>0</v>
      </c>
      <c r="S401" s="101">
        <f t="shared" si="177"/>
        <v>0</v>
      </c>
      <c r="T401" s="101">
        <f t="shared" si="177"/>
        <v>2400</v>
      </c>
      <c r="U401" s="101">
        <f t="shared" si="177"/>
        <v>2400</v>
      </c>
      <c r="V401" s="101">
        <f t="shared" si="177"/>
        <v>2400</v>
      </c>
      <c r="W401" s="101">
        <f t="shared" si="177"/>
        <v>2400</v>
      </c>
      <c r="X401" s="101">
        <f t="shared" si="177"/>
        <v>12659</v>
      </c>
      <c r="Y401" s="101">
        <f t="shared" si="177"/>
        <v>2400</v>
      </c>
      <c r="Z401" s="101">
        <f t="shared" si="177"/>
        <v>6500</v>
      </c>
      <c r="AA401" s="101">
        <f t="shared" si="177"/>
        <v>6500</v>
      </c>
      <c r="AB401" s="101">
        <f t="shared" si="177"/>
        <v>6500</v>
      </c>
      <c r="AC401" s="101">
        <f t="shared" si="177"/>
        <v>0</v>
      </c>
      <c r="AD401" s="63"/>
      <c r="AE401" s="63"/>
      <c r="AG401" s="102"/>
      <c r="AH401" s="116">
        <f t="shared" si="156"/>
        <v>0</v>
      </c>
      <c r="AI401" s="368">
        <f t="shared" si="173"/>
        <v>0</v>
      </c>
      <c r="AJ401" s="368">
        <f t="shared" si="174"/>
        <v>0</v>
      </c>
      <c r="AK401" s="64"/>
      <c r="AL401" s="64"/>
      <c r="AM401" s="64"/>
      <c r="AN401" s="64"/>
      <c r="AO401" s="64"/>
      <c r="AP401" s="64"/>
      <c r="AQ401" s="64"/>
      <c r="AR401" s="64"/>
      <c r="AS401" s="64"/>
      <c r="AT401" s="64"/>
      <c r="AU401" s="64"/>
      <c r="AV401" s="64"/>
      <c r="AW401" s="64"/>
      <c r="AX401" s="64"/>
      <c r="AY401" s="64"/>
      <c r="AZ401" s="64"/>
      <c r="BA401" s="64"/>
      <c r="BB401" s="64"/>
      <c r="BC401" s="64"/>
      <c r="BD401" s="64"/>
      <c r="BE401" s="64"/>
      <c r="BF401" s="64"/>
      <c r="BG401" s="64"/>
      <c r="BH401" s="64"/>
      <c r="BI401" s="64"/>
      <c r="BJ401" s="64"/>
      <c r="BK401" s="64"/>
      <c r="BL401" s="64"/>
      <c r="BM401" s="64"/>
      <c r="BN401" s="64"/>
      <c r="BO401" s="64"/>
      <c r="BP401" s="64"/>
      <c r="BQ401" s="64"/>
      <c r="BR401" s="64"/>
      <c r="BS401" s="64"/>
      <c r="BT401" s="64"/>
      <c r="BU401" s="64"/>
      <c r="BV401" s="64"/>
      <c r="BW401" s="64"/>
      <c r="BX401" s="64"/>
      <c r="BY401" s="64"/>
      <c r="BZ401" s="64"/>
      <c r="CA401" s="64"/>
      <c r="CB401" s="64"/>
      <c r="CC401" s="64"/>
      <c r="CD401" s="64"/>
      <c r="CE401" s="64"/>
      <c r="CF401" s="64"/>
      <c r="CG401" s="64"/>
      <c r="CH401" s="65"/>
    </row>
    <row r="402" spans="1:86" s="66" customFormat="1" ht="32.1" customHeight="1" x14ac:dyDescent="0.25">
      <c r="A402" s="55" t="s">
        <v>207</v>
      </c>
      <c r="B402" s="56" t="s">
        <v>587</v>
      </c>
      <c r="C402" s="52"/>
      <c r="D402" s="52"/>
      <c r="E402" s="52"/>
      <c r="F402" s="52"/>
      <c r="G402" s="56"/>
      <c r="H402" s="142"/>
      <c r="I402" s="101"/>
      <c r="J402" s="101"/>
      <c r="K402" s="101"/>
      <c r="L402" s="101"/>
      <c r="M402" s="101"/>
      <c r="N402" s="101"/>
      <c r="O402" s="101"/>
      <c r="P402" s="101"/>
      <c r="Q402" s="101"/>
      <c r="R402" s="101"/>
      <c r="S402" s="101"/>
      <c r="T402" s="101"/>
      <c r="U402" s="101"/>
      <c r="V402" s="63">
        <f>W402</f>
        <v>0</v>
      </c>
      <c r="W402" s="63"/>
      <c r="X402" s="101"/>
      <c r="Y402" s="63"/>
      <c r="Z402" s="63"/>
      <c r="AA402" s="63"/>
      <c r="AB402" s="63"/>
      <c r="AC402" s="63"/>
      <c r="AD402" s="63"/>
      <c r="AE402" s="63"/>
      <c r="AG402" s="102"/>
      <c r="AH402" s="116">
        <f t="shared" si="156"/>
        <v>0</v>
      </c>
      <c r="AI402" s="368">
        <f t="shared" si="173"/>
        <v>0</v>
      </c>
      <c r="AJ402" s="368">
        <f t="shared" si="174"/>
        <v>0</v>
      </c>
      <c r="AK402" s="64"/>
      <c r="AL402" s="64"/>
      <c r="AM402" s="64"/>
      <c r="AN402" s="64"/>
      <c r="AO402" s="64"/>
      <c r="AP402" s="64"/>
      <c r="AQ402" s="64"/>
      <c r="AR402" s="64"/>
      <c r="AS402" s="64"/>
      <c r="AT402" s="64"/>
      <c r="AU402" s="64"/>
      <c r="AV402" s="64"/>
      <c r="AW402" s="64"/>
      <c r="AX402" s="64"/>
      <c r="AY402" s="64"/>
      <c r="AZ402" s="64"/>
      <c r="BA402" s="64"/>
      <c r="BB402" s="64"/>
      <c r="BC402" s="64"/>
      <c r="BD402" s="64"/>
      <c r="BE402" s="64"/>
      <c r="BF402" s="64"/>
      <c r="BG402" s="64"/>
      <c r="BH402" s="64"/>
      <c r="BI402" s="64"/>
      <c r="BJ402" s="64"/>
      <c r="BK402" s="64"/>
      <c r="BL402" s="64"/>
      <c r="BM402" s="64"/>
      <c r="BN402" s="64"/>
      <c r="BO402" s="64"/>
      <c r="BP402" s="64"/>
      <c r="BQ402" s="64"/>
      <c r="BR402" s="64"/>
      <c r="BS402" s="64"/>
      <c r="BT402" s="64"/>
      <c r="BU402" s="64"/>
      <c r="BV402" s="64"/>
      <c r="BW402" s="64"/>
      <c r="BX402" s="64"/>
      <c r="BY402" s="64"/>
      <c r="BZ402" s="64"/>
      <c r="CA402" s="64"/>
      <c r="CB402" s="64"/>
      <c r="CC402" s="64"/>
      <c r="CD402" s="64"/>
      <c r="CE402" s="64"/>
      <c r="CF402" s="64"/>
      <c r="CG402" s="64"/>
      <c r="CH402" s="65"/>
    </row>
    <row r="403" spans="1:86" s="66" customFormat="1" ht="15.75" x14ac:dyDescent="0.25">
      <c r="A403" s="135">
        <v>1</v>
      </c>
      <c r="B403" s="70" t="s">
        <v>588</v>
      </c>
      <c r="C403" s="52" t="s">
        <v>194</v>
      </c>
      <c r="D403" s="52"/>
      <c r="E403" s="52"/>
      <c r="F403" s="52"/>
      <c r="G403" s="70"/>
      <c r="H403" s="171" t="s">
        <v>589</v>
      </c>
      <c r="I403" s="60">
        <v>3000</v>
      </c>
      <c r="J403" s="60">
        <v>3000</v>
      </c>
      <c r="K403" s="71"/>
      <c r="L403" s="71"/>
      <c r="M403" s="71"/>
      <c r="N403" s="71"/>
      <c r="O403" s="71"/>
      <c r="P403" s="71">
        <v>800</v>
      </c>
      <c r="Q403" s="71">
        <v>800</v>
      </c>
      <c r="R403" s="71"/>
      <c r="S403" s="71"/>
      <c r="T403" s="71">
        <v>800</v>
      </c>
      <c r="U403" s="71">
        <v>800</v>
      </c>
      <c r="V403" s="63">
        <f>W403</f>
        <v>800</v>
      </c>
      <c r="W403" s="63">
        <f>Y403</f>
        <v>800</v>
      </c>
      <c r="X403" s="60">
        <v>3000</v>
      </c>
      <c r="Y403" s="63">
        <f>K403+Q403</f>
        <v>800</v>
      </c>
      <c r="Z403" s="63">
        <v>1500</v>
      </c>
      <c r="AA403" s="63">
        <f>AB403</f>
        <v>1500</v>
      </c>
      <c r="AB403" s="63">
        <v>1500</v>
      </c>
      <c r="AC403" s="63"/>
      <c r="AD403" s="63"/>
      <c r="AE403" s="63"/>
      <c r="AG403" s="102"/>
      <c r="AH403" s="116">
        <f t="shared" si="156"/>
        <v>0</v>
      </c>
      <c r="AI403" s="368">
        <f t="shared" si="173"/>
        <v>0</v>
      </c>
      <c r="AJ403" s="368">
        <f t="shared" si="174"/>
        <v>0</v>
      </c>
      <c r="AK403" s="64"/>
      <c r="AL403" s="64"/>
      <c r="AM403" s="64"/>
      <c r="AN403" s="64"/>
      <c r="AO403" s="64"/>
      <c r="AP403" s="64"/>
      <c r="AQ403" s="64"/>
      <c r="AR403" s="64"/>
      <c r="AS403" s="64"/>
      <c r="AT403" s="64"/>
      <c r="AU403" s="64"/>
      <c r="AV403" s="64"/>
      <c r="AW403" s="64"/>
      <c r="AX403" s="64"/>
      <c r="AY403" s="64"/>
      <c r="AZ403" s="64"/>
      <c r="BA403" s="64"/>
      <c r="BB403" s="64"/>
      <c r="BC403" s="64"/>
      <c r="BD403" s="64"/>
      <c r="BE403" s="64"/>
      <c r="BF403" s="64"/>
      <c r="BG403" s="64"/>
      <c r="BH403" s="64"/>
      <c r="BI403" s="64"/>
      <c r="BJ403" s="64"/>
      <c r="BK403" s="64"/>
      <c r="BL403" s="64"/>
      <c r="BM403" s="64"/>
      <c r="BN403" s="64"/>
      <c r="BO403" s="64"/>
      <c r="BP403" s="64"/>
      <c r="BQ403" s="64"/>
      <c r="BR403" s="64"/>
      <c r="BS403" s="64"/>
      <c r="BT403" s="64"/>
      <c r="BU403" s="64"/>
      <c r="BV403" s="64"/>
      <c r="BW403" s="64"/>
      <c r="BX403" s="64"/>
      <c r="BY403" s="64"/>
      <c r="BZ403" s="64"/>
      <c r="CA403" s="64"/>
      <c r="CB403" s="64"/>
      <c r="CC403" s="64"/>
      <c r="CD403" s="64"/>
      <c r="CE403" s="64"/>
      <c r="CF403" s="64"/>
      <c r="CG403" s="64"/>
      <c r="CH403" s="65"/>
    </row>
    <row r="404" spans="1:86" s="66" customFormat="1" ht="15.75" x14ac:dyDescent="0.25">
      <c r="A404" s="135">
        <v>2</v>
      </c>
      <c r="B404" s="70" t="s">
        <v>590</v>
      </c>
      <c r="C404" s="52" t="s">
        <v>194</v>
      </c>
      <c r="D404" s="52"/>
      <c r="E404" s="52"/>
      <c r="F404" s="52"/>
      <c r="G404" s="70"/>
      <c r="H404" s="171" t="s">
        <v>591</v>
      </c>
      <c r="I404" s="60">
        <v>4000</v>
      </c>
      <c r="J404" s="60">
        <v>4000</v>
      </c>
      <c r="K404" s="71"/>
      <c r="L404" s="71"/>
      <c r="M404" s="71"/>
      <c r="N404" s="71"/>
      <c r="O404" s="71"/>
      <c r="P404" s="71">
        <v>800</v>
      </c>
      <c r="Q404" s="71">
        <v>800</v>
      </c>
      <c r="R404" s="71"/>
      <c r="S404" s="71"/>
      <c r="T404" s="71">
        <v>800</v>
      </c>
      <c r="U404" s="71">
        <v>800</v>
      </c>
      <c r="V404" s="63">
        <f>W404</f>
        <v>800</v>
      </c>
      <c r="W404" s="63">
        <f>Y404</f>
        <v>800</v>
      </c>
      <c r="X404" s="60">
        <v>4000</v>
      </c>
      <c r="Y404" s="63">
        <f>K404+Q404</f>
        <v>800</v>
      </c>
      <c r="Z404" s="63">
        <v>2000</v>
      </c>
      <c r="AA404" s="63">
        <v>2000</v>
      </c>
      <c r="AB404" s="63">
        <v>2000</v>
      </c>
      <c r="AC404" s="63"/>
      <c r="AD404" s="63"/>
      <c r="AE404" s="63"/>
      <c r="AG404" s="102"/>
      <c r="AH404" s="116">
        <f t="shared" si="156"/>
        <v>0</v>
      </c>
      <c r="AI404" s="368">
        <f t="shared" si="173"/>
        <v>0</v>
      </c>
      <c r="AJ404" s="368">
        <f t="shared" si="174"/>
        <v>0</v>
      </c>
      <c r="AK404" s="64"/>
      <c r="AL404" s="64"/>
      <c r="AM404" s="64"/>
      <c r="AN404" s="64"/>
      <c r="AO404" s="64"/>
      <c r="AP404" s="64"/>
      <c r="AQ404" s="64"/>
      <c r="AR404" s="64"/>
      <c r="AS404" s="64"/>
      <c r="AT404" s="64"/>
      <c r="AU404" s="64"/>
      <c r="AV404" s="64"/>
      <c r="AW404" s="64"/>
      <c r="AX404" s="64"/>
      <c r="AY404" s="64"/>
      <c r="AZ404" s="64"/>
      <c r="BA404" s="64"/>
      <c r="BB404" s="64"/>
      <c r="BC404" s="64"/>
      <c r="BD404" s="64"/>
      <c r="BE404" s="64"/>
      <c r="BF404" s="64"/>
      <c r="BG404" s="64"/>
      <c r="BH404" s="64"/>
      <c r="BI404" s="64"/>
      <c r="BJ404" s="64"/>
      <c r="BK404" s="64"/>
      <c r="BL404" s="64"/>
      <c r="BM404" s="64"/>
      <c r="BN404" s="64"/>
      <c r="BO404" s="64"/>
      <c r="BP404" s="64"/>
      <c r="BQ404" s="64"/>
      <c r="BR404" s="64"/>
      <c r="BS404" s="64"/>
      <c r="BT404" s="64"/>
      <c r="BU404" s="64"/>
      <c r="BV404" s="64"/>
      <c r="BW404" s="64"/>
      <c r="BX404" s="64"/>
      <c r="BY404" s="64"/>
      <c r="BZ404" s="64"/>
      <c r="CA404" s="64"/>
      <c r="CB404" s="64"/>
      <c r="CC404" s="64"/>
      <c r="CD404" s="64"/>
      <c r="CE404" s="64"/>
      <c r="CF404" s="64"/>
      <c r="CG404" s="64"/>
      <c r="CH404" s="65"/>
    </row>
    <row r="405" spans="1:86" s="66" customFormat="1" ht="15.75" x14ac:dyDescent="0.25">
      <c r="A405" s="135">
        <v>3</v>
      </c>
      <c r="B405" s="172" t="s">
        <v>592</v>
      </c>
      <c r="C405" s="52">
        <v>1</v>
      </c>
      <c r="D405" s="52"/>
      <c r="E405" s="52"/>
      <c r="F405" s="52"/>
      <c r="G405" s="172"/>
      <c r="H405" s="171" t="s">
        <v>593</v>
      </c>
      <c r="I405" s="60">
        <v>5659</v>
      </c>
      <c r="J405" s="60">
        <v>5659</v>
      </c>
      <c r="K405" s="71"/>
      <c r="L405" s="71"/>
      <c r="M405" s="71"/>
      <c r="N405" s="71"/>
      <c r="O405" s="71"/>
      <c r="P405" s="71">
        <v>800</v>
      </c>
      <c r="Q405" s="71">
        <v>800</v>
      </c>
      <c r="R405" s="71"/>
      <c r="S405" s="71"/>
      <c r="T405" s="71">
        <v>800</v>
      </c>
      <c r="U405" s="71">
        <v>800</v>
      </c>
      <c r="V405" s="63">
        <f>W405</f>
        <v>800</v>
      </c>
      <c r="W405" s="63">
        <f>Y405</f>
        <v>800</v>
      </c>
      <c r="X405" s="60">
        <v>5659</v>
      </c>
      <c r="Y405" s="63">
        <f>K405+Q405</f>
        <v>800</v>
      </c>
      <c r="Z405" s="63">
        <v>3000</v>
      </c>
      <c r="AA405" s="63">
        <v>3000</v>
      </c>
      <c r="AB405" s="63">
        <v>3000</v>
      </c>
      <c r="AC405" s="63"/>
      <c r="AD405" s="63"/>
      <c r="AE405" s="63"/>
      <c r="AG405" s="102"/>
      <c r="AH405" s="116">
        <f t="shared" si="156"/>
        <v>0</v>
      </c>
      <c r="AI405" s="368">
        <f t="shared" si="173"/>
        <v>0</v>
      </c>
      <c r="AJ405" s="368">
        <f t="shared" si="174"/>
        <v>0</v>
      </c>
      <c r="AK405" s="64"/>
      <c r="AL405" s="64"/>
      <c r="AM405" s="64"/>
      <c r="AN405" s="64"/>
      <c r="AO405" s="64"/>
      <c r="AP405" s="64"/>
      <c r="AQ405" s="64"/>
      <c r="AR405" s="64"/>
      <c r="AS405" s="64"/>
      <c r="AT405" s="64"/>
      <c r="AU405" s="64"/>
      <c r="AV405" s="64"/>
      <c r="AW405" s="64"/>
      <c r="AX405" s="64"/>
      <c r="AY405" s="64"/>
      <c r="AZ405" s="64"/>
      <c r="BA405" s="64"/>
      <c r="BB405" s="64"/>
      <c r="BC405" s="64"/>
      <c r="BD405" s="64"/>
      <c r="BE405" s="64"/>
      <c r="BF405" s="64"/>
      <c r="BG405" s="64"/>
      <c r="BH405" s="64"/>
      <c r="BI405" s="64"/>
      <c r="BJ405" s="64"/>
      <c r="BK405" s="64"/>
      <c r="BL405" s="64"/>
      <c r="BM405" s="64"/>
      <c r="BN405" s="64"/>
      <c r="BO405" s="64"/>
      <c r="BP405" s="64"/>
      <c r="BQ405" s="64"/>
      <c r="BR405" s="64"/>
      <c r="BS405" s="64"/>
      <c r="BT405" s="64"/>
      <c r="BU405" s="64"/>
      <c r="BV405" s="64"/>
      <c r="BW405" s="64"/>
      <c r="BX405" s="64"/>
      <c r="BY405" s="64"/>
      <c r="BZ405" s="64"/>
      <c r="CA405" s="64"/>
      <c r="CB405" s="64"/>
      <c r="CC405" s="64"/>
      <c r="CD405" s="64"/>
      <c r="CE405" s="64"/>
      <c r="CF405" s="64"/>
      <c r="CG405" s="64"/>
      <c r="CH405" s="65"/>
    </row>
    <row r="406" spans="1:86" s="66" customFormat="1" ht="15.75" x14ac:dyDescent="0.25">
      <c r="A406" s="108" t="s">
        <v>210</v>
      </c>
      <c r="B406" s="109" t="s">
        <v>211</v>
      </c>
      <c r="C406" s="52"/>
      <c r="D406" s="52"/>
      <c r="E406" s="52"/>
      <c r="F406" s="52"/>
      <c r="G406" s="172"/>
      <c r="H406" s="171"/>
      <c r="I406" s="101">
        <v>8023</v>
      </c>
      <c r="J406" s="101">
        <v>8023</v>
      </c>
      <c r="K406" s="71"/>
      <c r="L406" s="71"/>
      <c r="M406" s="71"/>
      <c r="N406" s="71"/>
      <c r="O406" s="71"/>
      <c r="P406" s="71"/>
      <c r="Q406" s="71"/>
      <c r="R406" s="71"/>
      <c r="S406" s="71"/>
      <c r="T406" s="71"/>
      <c r="U406" s="71"/>
      <c r="V406" s="63"/>
      <c r="W406" s="63"/>
      <c r="X406" s="101">
        <v>8023</v>
      </c>
      <c r="Y406" s="63"/>
      <c r="Z406" s="63"/>
      <c r="AA406" s="63"/>
      <c r="AB406" s="63"/>
      <c r="AC406" s="63"/>
      <c r="AD406" s="63"/>
      <c r="AE406" s="63"/>
      <c r="AG406" s="102"/>
      <c r="AH406" s="116">
        <f t="shared" si="156"/>
        <v>0</v>
      </c>
      <c r="AI406" s="368">
        <f t="shared" si="173"/>
        <v>0</v>
      </c>
      <c r="AJ406" s="368">
        <f t="shared" si="174"/>
        <v>0</v>
      </c>
      <c r="AK406" s="64"/>
      <c r="AL406" s="64"/>
      <c r="AM406" s="64"/>
      <c r="AN406" s="64"/>
      <c r="AO406" s="64"/>
      <c r="AP406" s="64"/>
      <c r="AQ406" s="64"/>
      <c r="AR406" s="64"/>
      <c r="AS406" s="64"/>
      <c r="AT406" s="64"/>
      <c r="AU406" s="64"/>
      <c r="AV406" s="64"/>
      <c r="AW406" s="64"/>
      <c r="AX406" s="64"/>
      <c r="AY406" s="64"/>
      <c r="AZ406" s="64"/>
      <c r="BA406" s="64"/>
      <c r="BB406" s="64"/>
      <c r="BC406" s="64"/>
      <c r="BD406" s="64"/>
      <c r="BE406" s="64"/>
      <c r="BF406" s="64"/>
      <c r="BG406" s="64"/>
      <c r="BH406" s="64"/>
      <c r="BI406" s="64"/>
      <c r="BJ406" s="64"/>
      <c r="BK406" s="64"/>
      <c r="BL406" s="64"/>
      <c r="BM406" s="64"/>
      <c r="BN406" s="64"/>
      <c r="BO406" s="64"/>
      <c r="BP406" s="64"/>
      <c r="BQ406" s="64"/>
      <c r="BR406" s="64"/>
      <c r="BS406" s="64"/>
      <c r="BT406" s="64"/>
      <c r="BU406" s="64"/>
      <c r="BV406" s="64"/>
      <c r="BW406" s="64"/>
      <c r="BX406" s="64"/>
      <c r="BY406" s="64"/>
      <c r="BZ406" s="64"/>
      <c r="CA406" s="64"/>
      <c r="CB406" s="64"/>
      <c r="CC406" s="64"/>
      <c r="CD406" s="64"/>
      <c r="CE406" s="64"/>
      <c r="CF406" s="64"/>
      <c r="CG406" s="64"/>
      <c r="CH406" s="65"/>
    </row>
    <row r="407" spans="1:86" s="66" customFormat="1" ht="31.5" x14ac:dyDescent="0.25">
      <c r="A407" s="55" t="s">
        <v>35</v>
      </c>
      <c r="B407" s="56" t="s">
        <v>251</v>
      </c>
      <c r="C407" s="52"/>
      <c r="D407" s="52"/>
      <c r="E407" s="52"/>
      <c r="F407" s="52"/>
      <c r="G407" s="56"/>
      <c r="H407" s="142"/>
      <c r="I407" s="101">
        <f t="shared" ref="I407:AC407" si="178">SUM(I409:I410)</f>
        <v>65071</v>
      </c>
      <c r="J407" s="101">
        <f t="shared" si="178"/>
        <v>58917</v>
      </c>
      <c r="K407" s="101">
        <f t="shared" si="178"/>
        <v>42266.2</v>
      </c>
      <c r="L407" s="101">
        <f t="shared" si="178"/>
        <v>41947.005000000005</v>
      </c>
      <c r="M407" s="101">
        <f t="shared" si="178"/>
        <v>42266.2</v>
      </c>
      <c r="N407" s="101">
        <f t="shared" si="178"/>
        <v>319.19499999999999</v>
      </c>
      <c r="O407" s="101">
        <f t="shared" si="178"/>
        <v>41947.005000000005</v>
      </c>
      <c r="P407" s="101">
        <f t="shared" si="178"/>
        <v>0</v>
      </c>
      <c r="Q407" s="101">
        <f t="shared" si="178"/>
        <v>0</v>
      </c>
      <c r="R407" s="101">
        <f t="shared" si="178"/>
        <v>0</v>
      </c>
      <c r="S407" s="101">
        <f t="shared" si="178"/>
        <v>0</v>
      </c>
      <c r="T407" s="101">
        <f t="shared" si="178"/>
        <v>0</v>
      </c>
      <c r="U407" s="101">
        <f t="shared" si="178"/>
        <v>0</v>
      </c>
      <c r="V407" s="101">
        <f t="shared" si="178"/>
        <v>42266.2</v>
      </c>
      <c r="W407" s="101">
        <f t="shared" si="178"/>
        <v>42266.2</v>
      </c>
      <c r="X407" s="101">
        <f t="shared" si="178"/>
        <v>58917</v>
      </c>
      <c r="Y407" s="101">
        <f t="shared" si="178"/>
        <v>42266.2</v>
      </c>
      <c r="Z407" s="101">
        <f t="shared" si="178"/>
        <v>10486.55</v>
      </c>
      <c r="AA407" s="101">
        <f t="shared" si="178"/>
        <v>10486.55</v>
      </c>
      <c r="AB407" s="101">
        <f t="shared" si="178"/>
        <v>10486.55</v>
      </c>
      <c r="AC407" s="101">
        <f t="shared" si="178"/>
        <v>0</v>
      </c>
      <c r="AD407" s="63"/>
      <c r="AE407" s="63"/>
      <c r="AG407" s="102"/>
      <c r="AH407" s="116">
        <f t="shared" si="156"/>
        <v>0</v>
      </c>
      <c r="AI407" s="368">
        <f t="shared" si="173"/>
        <v>0</v>
      </c>
      <c r="AJ407" s="368">
        <f t="shared" si="174"/>
        <v>0</v>
      </c>
      <c r="AK407" s="64"/>
      <c r="AL407" s="64"/>
      <c r="AM407" s="64"/>
      <c r="AN407" s="64"/>
      <c r="AO407" s="64"/>
      <c r="AP407" s="64"/>
      <c r="AQ407" s="64"/>
      <c r="AR407" s="64"/>
      <c r="AS407" s="64"/>
      <c r="AT407" s="64"/>
      <c r="AU407" s="64"/>
      <c r="AV407" s="64"/>
      <c r="AW407" s="64"/>
      <c r="AX407" s="64"/>
      <c r="AY407" s="64"/>
      <c r="AZ407" s="64"/>
      <c r="BA407" s="64"/>
      <c r="BB407" s="64"/>
      <c r="BC407" s="64"/>
      <c r="BD407" s="64"/>
      <c r="BE407" s="64"/>
      <c r="BF407" s="64"/>
      <c r="BG407" s="64"/>
      <c r="BH407" s="64"/>
      <c r="BI407" s="64"/>
      <c r="BJ407" s="64"/>
      <c r="BK407" s="64"/>
      <c r="BL407" s="64"/>
      <c r="BM407" s="64"/>
      <c r="BN407" s="64"/>
      <c r="BO407" s="64"/>
      <c r="BP407" s="64"/>
      <c r="BQ407" s="64"/>
      <c r="BR407" s="64"/>
      <c r="BS407" s="64"/>
      <c r="BT407" s="64"/>
      <c r="BU407" s="64"/>
      <c r="BV407" s="64"/>
      <c r="BW407" s="64"/>
      <c r="BX407" s="64"/>
      <c r="BY407" s="64"/>
      <c r="BZ407" s="64"/>
      <c r="CA407" s="64"/>
      <c r="CB407" s="64"/>
      <c r="CC407" s="64"/>
      <c r="CD407" s="64"/>
      <c r="CE407" s="64"/>
      <c r="CF407" s="64"/>
      <c r="CG407" s="64"/>
      <c r="CH407" s="65"/>
    </row>
    <row r="408" spans="1:86" s="66" customFormat="1" ht="45.6" customHeight="1" x14ac:dyDescent="0.25">
      <c r="A408" s="55" t="s">
        <v>182</v>
      </c>
      <c r="B408" s="56" t="s">
        <v>486</v>
      </c>
      <c r="C408" s="52"/>
      <c r="D408" s="52"/>
      <c r="E408" s="52"/>
      <c r="F408" s="52"/>
      <c r="G408" s="56"/>
      <c r="H408" s="142"/>
      <c r="I408" s="101"/>
      <c r="J408" s="101"/>
      <c r="K408" s="101"/>
      <c r="L408" s="101"/>
      <c r="M408" s="101"/>
      <c r="N408" s="101"/>
      <c r="O408" s="101"/>
      <c r="P408" s="101"/>
      <c r="Q408" s="101"/>
      <c r="R408" s="101"/>
      <c r="S408" s="101"/>
      <c r="T408" s="101"/>
      <c r="U408" s="101"/>
      <c r="V408" s="63"/>
      <c r="W408" s="63"/>
      <c r="X408" s="101"/>
      <c r="Y408" s="63"/>
      <c r="Z408" s="63"/>
      <c r="AA408" s="63"/>
      <c r="AB408" s="63"/>
      <c r="AC408" s="63"/>
      <c r="AD408" s="63"/>
      <c r="AE408" s="63"/>
      <c r="AG408" s="102"/>
      <c r="AH408" s="116">
        <f t="shared" si="156"/>
        <v>0</v>
      </c>
      <c r="AI408" s="368">
        <f t="shared" si="173"/>
        <v>0</v>
      </c>
      <c r="AJ408" s="368">
        <f t="shared" si="174"/>
        <v>0</v>
      </c>
      <c r="AK408" s="64"/>
      <c r="AL408" s="64"/>
      <c r="AM408" s="64"/>
      <c r="AN408" s="64"/>
      <c r="AO408" s="64"/>
      <c r="AP408" s="64"/>
      <c r="AQ408" s="64"/>
      <c r="AR408" s="64"/>
      <c r="AS408" s="64"/>
      <c r="AT408" s="64"/>
      <c r="AU408" s="64"/>
      <c r="AV408" s="64"/>
      <c r="AW408" s="64"/>
      <c r="AX408" s="64"/>
      <c r="AY408" s="64"/>
      <c r="AZ408" s="64"/>
      <c r="BA408" s="64"/>
      <c r="BB408" s="64"/>
      <c r="BC408" s="64"/>
      <c r="BD408" s="64"/>
      <c r="BE408" s="64"/>
      <c r="BF408" s="64"/>
      <c r="BG408" s="64"/>
      <c r="BH408" s="64"/>
      <c r="BI408" s="64"/>
      <c r="BJ408" s="64"/>
      <c r="BK408" s="64"/>
      <c r="BL408" s="64"/>
      <c r="BM408" s="64"/>
      <c r="BN408" s="64"/>
      <c r="BO408" s="64"/>
      <c r="BP408" s="64"/>
      <c r="BQ408" s="64"/>
      <c r="BR408" s="64"/>
      <c r="BS408" s="64"/>
      <c r="BT408" s="64"/>
      <c r="BU408" s="64"/>
      <c r="BV408" s="64"/>
      <c r="BW408" s="64"/>
      <c r="BX408" s="64"/>
      <c r="BY408" s="64"/>
      <c r="BZ408" s="64"/>
      <c r="CA408" s="64"/>
      <c r="CB408" s="64"/>
      <c r="CC408" s="64"/>
      <c r="CD408" s="64"/>
      <c r="CE408" s="64"/>
      <c r="CF408" s="64"/>
      <c r="CG408" s="64"/>
      <c r="CH408" s="65"/>
    </row>
    <row r="409" spans="1:86" s="66" customFormat="1" ht="47.25" x14ac:dyDescent="0.25">
      <c r="A409" s="69" t="s">
        <v>194</v>
      </c>
      <c r="B409" s="76" t="s">
        <v>594</v>
      </c>
      <c r="C409" s="52"/>
      <c r="D409" s="52">
        <v>1</v>
      </c>
      <c r="E409" s="52"/>
      <c r="F409" s="52"/>
      <c r="G409" s="76"/>
      <c r="H409" s="67" t="s">
        <v>595</v>
      </c>
      <c r="I409" s="60">
        <v>30000</v>
      </c>
      <c r="J409" s="60">
        <v>23846</v>
      </c>
      <c r="K409" s="74">
        <v>16692.2</v>
      </c>
      <c r="L409" s="63">
        <f>K409-N409</f>
        <v>16692.2</v>
      </c>
      <c r="M409" s="63">
        <f>N409+O409</f>
        <v>16692.2</v>
      </c>
      <c r="N409" s="71"/>
      <c r="O409" s="63">
        <v>16692.2</v>
      </c>
      <c r="P409" s="74"/>
      <c r="Q409" s="74"/>
      <c r="R409" s="74"/>
      <c r="S409" s="74"/>
      <c r="T409" s="74"/>
      <c r="U409" s="74"/>
      <c r="V409" s="63">
        <f>W409</f>
        <v>16692.2</v>
      </c>
      <c r="W409" s="63">
        <f>Y409</f>
        <v>16692.2</v>
      </c>
      <c r="X409" s="60">
        <v>23846</v>
      </c>
      <c r="Y409" s="63">
        <f>K409+Q409</f>
        <v>16692.2</v>
      </c>
      <c r="Z409" s="63">
        <v>4286</v>
      </c>
      <c r="AA409" s="63">
        <f>AB409</f>
        <v>4286</v>
      </c>
      <c r="AB409" s="63">
        <v>4286</v>
      </c>
      <c r="AC409" s="63"/>
      <c r="AD409" s="63"/>
      <c r="AE409" s="63"/>
      <c r="AG409" s="102"/>
      <c r="AH409" s="116">
        <f t="shared" si="156"/>
        <v>0</v>
      </c>
      <c r="AI409" s="368">
        <f t="shared" si="173"/>
        <v>0</v>
      </c>
      <c r="AJ409" s="368">
        <f t="shared" si="174"/>
        <v>0</v>
      </c>
      <c r="AK409" s="64"/>
      <c r="AL409" s="64"/>
      <c r="AM409" s="64"/>
      <c r="AN409" s="64"/>
      <c r="AO409" s="64"/>
      <c r="AP409" s="64"/>
      <c r="AQ409" s="64"/>
      <c r="AR409" s="64"/>
      <c r="AS409" s="64"/>
      <c r="AT409" s="64"/>
      <c r="AU409" s="64"/>
      <c r="AV409" s="64"/>
      <c r="AW409" s="64"/>
      <c r="AX409" s="64"/>
      <c r="AY409" s="64"/>
      <c r="AZ409" s="64"/>
      <c r="BA409" s="64"/>
      <c r="BB409" s="64"/>
      <c r="BC409" s="64"/>
      <c r="BD409" s="64"/>
      <c r="BE409" s="64"/>
      <c r="BF409" s="64"/>
      <c r="BG409" s="64"/>
      <c r="BH409" s="64"/>
      <c r="BI409" s="64"/>
      <c r="BJ409" s="64"/>
      <c r="BK409" s="64"/>
      <c r="BL409" s="64"/>
      <c r="BM409" s="64"/>
      <c r="BN409" s="64"/>
      <c r="BO409" s="64"/>
      <c r="BP409" s="64"/>
      <c r="BQ409" s="64"/>
      <c r="BR409" s="64"/>
      <c r="BS409" s="64"/>
      <c r="BT409" s="64"/>
      <c r="BU409" s="64"/>
      <c r="BV409" s="64"/>
      <c r="BW409" s="64"/>
      <c r="BX409" s="64"/>
      <c r="BY409" s="64"/>
      <c r="BZ409" s="64"/>
      <c r="CA409" s="64"/>
      <c r="CB409" s="64"/>
      <c r="CC409" s="64"/>
      <c r="CD409" s="64"/>
      <c r="CE409" s="64"/>
      <c r="CF409" s="64"/>
      <c r="CG409" s="64"/>
      <c r="CH409" s="65"/>
    </row>
    <row r="410" spans="1:86" s="66" customFormat="1" ht="47.25" x14ac:dyDescent="0.25">
      <c r="A410" s="69" t="s">
        <v>184</v>
      </c>
      <c r="B410" s="153" t="s">
        <v>596</v>
      </c>
      <c r="C410" s="52"/>
      <c r="D410" s="52">
        <v>1</v>
      </c>
      <c r="E410" s="52"/>
      <c r="F410" s="52"/>
      <c r="G410" s="153"/>
      <c r="H410" s="171" t="s">
        <v>597</v>
      </c>
      <c r="I410" s="60">
        <v>35071</v>
      </c>
      <c r="J410" s="60">
        <v>35071</v>
      </c>
      <c r="K410" s="74">
        <v>25574</v>
      </c>
      <c r="L410" s="63">
        <f>K410-N410</f>
        <v>25254.805</v>
      </c>
      <c r="M410" s="63">
        <f>N410+O410</f>
        <v>25574</v>
      </c>
      <c r="N410" s="74">
        <v>319.19499999999999</v>
      </c>
      <c r="O410" s="63">
        <v>25254.805</v>
      </c>
      <c r="P410" s="74"/>
      <c r="Q410" s="74"/>
      <c r="R410" s="74"/>
      <c r="S410" s="74"/>
      <c r="T410" s="74"/>
      <c r="U410" s="74"/>
      <c r="V410" s="63">
        <f>W410</f>
        <v>25574</v>
      </c>
      <c r="W410" s="63">
        <f>Y410</f>
        <v>25574</v>
      </c>
      <c r="X410" s="60">
        <v>35071</v>
      </c>
      <c r="Y410" s="63">
        <f>K410+Q410</f>
        <v>25574</v>
      </c>
      <c r="Z410" s="63">
        <v>6200.55</v>
      </c>
      <c r="AA410" s="63">
        <f>AB410</f>
        <v>6200.55</v>
      </c>
      <c r="AB410" s="63">
        <v>6200.55</v>
      </c>
      <c r="AC410" s="63"/>
      <c r="AD410" s="63"/>
      <c r="AE410" s="63"/>
      <c r="AG410" s="102"/>
      <c r="AH410" s="116">
        <f t="shared" si="156"/>
        <v>0</v>
      </c>
      <c r="AI410" s="368">
        <f t="shared" si="173"/>
        <v>0</v>
      </c>
      <c r="AJ410" s="368">
        <f t="shared" si="174"/>
        <v>0</v>
      </c>
      <c r="AK410" s="64"/>
      <c r="AL410" s="64"/>
      <c r="AM410" s="64"/>
      <c r="AN410" s="64"/>
      <c r="AO410" s="64"/>
      <c r="AP410" s="64"/>
      <c r="AQ410" s="64"/>
      <c r="AR410" s="64"/>
      <c r="AS410" s="64"/>
      <c r="AT410" s="64"/>
      <c r="AU410" s="64"/>
      <c r="AV410" s="64"/>
      <c r="AW410" s="64"/>
      <c r="AX410" s="64"/>
      <c r="AY410" s="64"/>
      <c r="AZ410" s="64"/>
      <c r="BA410" s="64"/>
      <c r="BB410" s="64"/>
      <c r="BC410" s="64"/>
      <c r="BD410" s="64"/>
      <c r="BE410" s="64"/>
      <c r="BF410" s="64"/>
      <c r="BG410" s="64"/>
      <c r="BH410" s="64"/>
      <c r="BI410" s="64"/>
      <c r="BJ410" s="64"/>
      <c r="BK410" s="64"/>
      <c r="BL410" s="64"/>
      <c r="BM410" s="64"/>
      <c r="BN410" s="64"/>
      <c r="BO410" s="64"/>
      <c r="BP410" s="64"/>
      <c r="BQ410" s="64"/>
      <c r="BR410" s="64"/>
      <c r="BS410" s="64"/>
      <c r="BT410" s="64"/>
      <c r="BU410" s="64"/>
      <c r="BV410" s="64"/>
      <c r="BW410" s="64"/>
      <c r="BX410" s="64"/>
      <c r="BY410" s="64"/>
      <c r="BZ410" s="64"/>
      <c r="CA410" s="64"/>
      <c r="CB410" s="64"/>
      <c r="CC410" s="64"/>
      <c r="CD410" s="64"/>
      <c r="CE410" s="64"/>
      <c r="CF410" s="64"/>
      <c r="CG410" s="64"/>
      <c r="CH410" s="65"/>
    </row>
    <row r="411" spans="1:86" s="66" customFormat="1" ht="63" x14ac:dyDescent="0.25">
      <c r="A411" s="55" t="s">
        <v>68</v>
      </c>
      <c r="B411" s="56" t="s">
        <v>212</v>
      </c>
      <c r="C411" s="52"/>
      <c r="D411" s="52"/>
      <c r="E411" s="52"/>
      <c r="F411" s="52"/>
      <c r="G411" s="56"/>
      <c r="H411" s="142"/>
      <c r="I411" s="101">
        <f t="shared" ref="I411:U411" si="179">I412</f>
        <v>134942.44444444444</v>
      </c>
      <c r="J411" s="101">
        <f t="shared" si="179"/>
        <v>134716</v>
      </c>
      <c r="K411" s="101">
        <f t="shared" si="179"/>
        <v>21516</v>
      </c>
      <c r="L411" s="101">
        <f t="shared" si="179"/>
        <v>15003.916499999999</v>
      </c>
      <c r="M411" s="101">
        <f t="shared" si="179"/>
        <v>21516</v>
      </c>
      <c r="N411" s="101">
        <f t="shared" si="179"/>
        <v>6512.0835000000006</v>
      </c>
      <c r="O411" s="101">
        <f t="shared" si="179"/>
        <v>15003.916499999999</v>
      </c>
      <c r="P411" s="101">
        <f t="shared" si="179"/>
        <v>39551</v>
      </c>
      <c r="Q411" s="101">
        <f t="shared" si="179"/>
        <v>39551</v>
      </c>
      <c r="R411" s="101">
        <f t="shared" si="179"/>
        <v>12365.995999999999</v>
      </c>
      <c r="S411" s="101">
        <f t="shared" si="179"/>
        <v>12365.995999999999</v>
      </c>
      <c r="T411" s="101">
        <f t="shared" si="179"/>
        <v>39551</v>
      </c>
      <c r="U411" s="101">
        <f t="shared" si="179"/>
        <v>39551</v>
      </c>
      <c r="V411" s="63">
        <f>W411</f>
        <v>61067</v>
      </c>
      <c r="W411" s="101">
        <f t="shared" ref="W411:AD411" si="180">W412</f>
        <v>61067</v>
      </c>
      <c r="X411" s="101">
        <f t="shared" si="180"/>
        <v>134716</v>
      </c>
      <c r="Y411" s="101">
        <f t="shared" si="180"/>
        <v>61067</v>
      </c>
      <c r="Z411" s="101">
        <f t="shared" si="180"/>
        <v>53269.574000000001</v>
      </c>
      <c r="AA411" s="101">
        <f t="shared" si="180"/>
        <v>51269.574000000001</v>
      </c>
      <c r="AB411" s="101">
        <f t="shared" si="180"/>
        <v>51269.574000000001</v>
      </c>
      <c r="AC411" s="101">
        <f t="shared" si="180"/>
        <v>0</v>
      </c>
      <c r="AD411" s="101">
        <f t="shared" si="180"/>
        <v>0</v>
      </c>
      <c r="AE411" s="63"/>
      <c r="AG411" s="102"/>
      <c r="AH411" s="116">
        <f t="shared" si="156"/>
        <v>0</v>
      </c>
      <c r="AI411" s="368">
        <f t="shared" si="173"/>
        <v>0</v>
      </c>
      <c r="AJ411" s="368">
        <f t="shared" si="174"/>
        <v>0</v>
      </c>
      <c r="AK411" s="64"/>
      <c r="AL411" s="64"/>
      <c r="AM411" s="64"/>
      <c r="AN411" s="64"/>
      <c r="AO411" s="64"/>
      <c r="AP411" s="64"/>
      <c r="AQ411" s="64"/>
      <c r="AR411" s="64"/>
      <c r="AS411" s="64"/>
      <c r="AT411" s="64"/>
      <c r="AU411" s="64"/>
      <c r="AV411" s="64"/>
      <c r="AW411" s="64"/>
      <c r="AX411" s="64"/>
      <c r="AY411" s="64"/>
      <c r="AZ411" s="64"/>
      <c r="BA411" s="64"/>
      <c r="BB411" s="64"/>
      <c r="BC411" s="64"/>
      <c r="BD411" s="64"/>
      <c r="BE411" s="64"/>
      <c r="BF411" s="64"/>
      <c r="BG411" s="64"/>
      <c r="BH411" s="64"/>
      <c r="BI411" s="64"/>
      <c r="BJ411" s="64"/>
      <c r="BK411" s="64"/>
      <c r="BL411" s="64"/>
      <c r="BM411" s="64"/>
      <c r="BN411" s="64"/>
      <c r="BO411" s="64"/>
      <c r="BP411" s="64"/>
      <c r="BQ411" s="64"/>
      <c r="BR411" s="64"/>
      <c r="BS411" s="64"/>
      <c r="BT411" s="64"/>
      <c r="BU411" s="64"/>
      <c r="BV411" s="64"/>
      <c r="BW411" s="64"/>
      <c r="BX411" s="64"/>
      <c r="BY411" s="64"/>
      <c r="BZ411" s="64"/>
      <c r="CA411" s="64"/>
      <c r="CB411" s="64"/>
      <c r="CC411" s="64"/>
      <c r="CD411" s="64"/>
      <c r="CE411" s="64"/>
      <c r="CF411" s="64"/>
      <c r="CG411" s="64"/>
      <c r="CH411" s="65"/>
    </row>
    <row r="412" spans="1:86" s="66" customFormat="1" ht="15.75" x14ac:dyDescent="0.25">
      <c r="A412" s="55" t="s">
        <v>213</v>
      </c>
      <c r="B412" s="56" t="s">
        <v>214</v>
      </c>
      <c r="C412" s="52"/>
      <c r="D412" s="52"/>
      <c r="E412" s="52"/>
      <c r="F412" s="52"/>
      <c r="G412" s="56"/>
      <c r="H412" s="142"/>
      <c r="I412" s="101">
        <f t="shared" ref="I412:AD412" si="181">SUM(I413:I435)</f>
        <v>134942.44444444444</v>
      </c>
      <c r="J412" s="101">
        <f t="shared" si="181"/>
        <v>134716</v>
      </c>
      <c r="K412" s="101">
        <f t="shared" si="181"/>
        <v>21516</v>
      </c>
      <c r="L412" s="101">
        <f t="shared" si="181"/>
        <v>15003.916499999999</v>
      </c>
      <c r="M412" s="101">
        <f t="shared" si="181"/>
        <v>21516</v>
      </c>
      <c r="N412" s="101">
        <f t="shared" si="181"/>
        <v>6512.0835000000006</v>
      </c>
      <c r="O412" s="101">
        <f t="shared" si="181"/>
        <v>15003.916499999999</v>
      </c>
      <c r="P412" s="101">
        <f t="shared" si="181"/>
        <v>39551</v>
      </c>
      <c r="Q412" s="101">
        <f t="shared" si="181"/>
        <v>39551</v>
      </c>
      <c r="R412" s="101">
        <f t="shared" si="181"/>
        <v>12365.995999999999</v>
      </c>
      <c r="S412" s="101">
        <f t="shared" si="181"/>
        <v>12365.995999999999</v>
      </c>
      <c r="T412" s="101">
        <f t="shared" si="181"/>
        <v>39551</v>
      </c>
      <c r="U412" s="101">
        <f t="shared" si="181"/>
        <v>39551</v>
      </c>
      <c r="V412" s="101">
        <f t="shared" si="181"/>
        <v>61067</v>
      </c>
      <c r="W412" s="101">
        <f t="shared" si="181"/>
        <v>61067</v>
      </c>
      <c r="X412" s="101">
        <f t="shared" si="181"/>
        <v>134716</v>
      </c>
      <c r="Y412" s="101">
        <f t="shared" si="181"/>
        <v>61067</v>
      </c>
      <c r="Z412" s="101">
        <f t="shared" si="181"/>
        <v>53269.574000000001</v>
      </c>
      <c r="AA412" s="101">
        <f t="shared" si="181"/>
        <v>51269.574000000001</v>
      </c>
      <c r="AB412" s="101">
        <f t="shared" si="181"/>
        <v>51269.574000000001</v>
      </c>
      <c r="AC412" s="101">
        <f>SUM(AC413:AC435)</f>
        <v>0</v>
      </c>
      <c r="AD412" s="101">
        <f t="shared" si="181"/>
        <v>0</v>
      </c>
      <c r="AE412" s="54"/>
      <c r="AG412" s="102"/>
      <c r="AH412" s="116">
        <f t="shared" si="156"/>
        <v>0</v>
      </c>
      <c r="AI412" s="368">
        <f t="shared" si="173"/>
        <v>0</v>
      </c>
      <c r="AJ412" s="368">
        <f t="shared" si="174"/>
        <v>0</v>
      </c>
      <c r="AK412" s="64"/>
      <c r="AL412" s="64"/>
      <c r="AM412" s="64"/>
      <c r="AN412" s="64"/>
      <c r="AO412" s="64"/>
      <c r="AP412" s="64"/>
      <c r="AQ412" s="64"/>
      <c r="AR412" s="64"/>
      <c r="AS412" s="64"/>
      <c r="AT412" s="64"/>
      <c r="AU412" s="64"/>
      <c r="AV412" s="64"/>
      <c r="AW412" s="64"/>
      <c r="AX412" s="64"/>
      <c r="AY412" s="64"/>
      <c r="AZ412" s="64"/>
      <c r="BA412" s="64"/>
      <c r="BB412" s="64"/>
      <c r="BC412" s="64"/>
      <c r="BD412" s="64"/>
      <c r="BE412" s="64"/>
      <c r="BF412" s="64"/>
      <c r="BG412" s="64"/>
      <c r="BH412" s="64"/>
      <c r="BI412" s="64"/>
      <c r="BJ412" s="64"/>
      <c r="BK412" s="64"/>
      <c r="BL412" s="64"/>
      <c r="BM412" s="64"/>
      <c r="BN412" s="64"/>
      <c r="BO412" s="64"/>
      <c r="BP412" s="64"/>
      <c r="BQ412" s="64"/>
      <c r="BR412" s="64"/>
      <c r="BS412" s="64"/>
      <c r="BT412" s="64"/>
      <c r="BU412" s="64"/>
      <c r="BV412" s="64"/>
      <c r="BW412" s="64"/>
      <c r="BX412" s="64"/>
      <c r="BY412" s="64"/>
      <c r="BZ412" s="64"/>
      <c r="CA412" s="64"/>
      <c r="CB412" s="64"/>
      <c r="CC412" s="64"/>
      <c r="CD412" s="64"/>
      <c r="CE412" s="64"/>
      <c r="CF412" s="64"/>
      <c r="CG412" s="64"/>
      <c r="CH412" s="65"/>
    </row>
    <row r="413" spans="1:86" s="66" customFormat="1" ht="33.6" customHeight="1" x14ac:dyDescent="0.25">
      <c r="A413" s="55" t="s">
        <v>182</v>
      </c>
      <c r="B413" s="56" t="s">
        <v>183</v>
      </c>
      <c r="C413" s="52"/>
      <c r="D413" s="52"/>
      <c r="E413" s="52"/>
      <c r="F413" s="52"/>
      <c r="G413" s="56"/>
      <c r="H413" s="142"/>
      <c r="I413" s="101"/>
      <c r="J413" s="101"/>
      <c r="K413" s="101"/>
      <c r="L413" s="101"/>
      <c r="M413" s="101"/>
      <c r="N413" s="101"/>
      <c r="O413" s="101"/>
      <c r="P413" s="101"/>
      <c r="Q413" s="101"/>
      <c r="R413" s="101"/>
      <c r="S413" s="101"/>
      <c r="T413" s="101"/>
      <c r="U413" s="101"/>
      <c r="V413" s="63"/>
      <c r="W413" s="101"/>
      <c r="X413" s="101"/>
      <c r="Y413" s="101"/>
      <c r="Z413" s="101"/>
      <c r="AA413" s="101"/>
      <c r="AB413" s="101"/>
      <c r="AC413" s="101"/>
      <c r="AD413" s="54"/>
      <c r="AE413" s="54"/>
      <c r="AG413" s="102"/>
      <c r="AH413" s="116">
        <f t="shared" si="156"/>
        <v>0</v>
      </c>
      <c r="AI413" s="368">
        <f t="shared" si="173"/>
        <v>0</v>
      </c>
      <c r="AJ413" s="368">
        <f t="shared" si="174"/>
        <v>0</v>
      </c>
      <c r="AK413" s="64"/>
      <c r="AL413" s="64"/>
      <c r="AM413" s="64"/>
      <c r="AN413" s="64"/>
      <c r="AO413" s="64"/>
      <c r="AP413" s="64"/>
      <c r="AQ413" s="64"/>
      <c r="AR413" s="64"/>
      <c r="AS413" s="64"/>
      <c r="AT413" s="64"/>
      <c r="AU413" s="64"/>
      <c r="AV413" s="64"/>
      <c r="AW413" s="64"/>
      <c r="AX413" s="64"/>
      <c r="AY413" s="64"/>
      <c r="AZ413" s="64"/>
      <c r="BA413" s="64"/>
      <c r="BB413" s="64"/>
      <c r="BC413" s="64"/>
      <c r="BD413" s="64"/>
      <c r="BE413" s="64"/>
      <c r="BF413" s="64"/>
      <c r="BG413" s="64"/>
      <c r="BH413" s="64"/>
      <c r="BI413" s="64"/>
      <c r="BJ413" s="64"/>
      <c r="BK413" s="64"/>
      <c r="BL413" s="64"/>
      <c r="BM413" s="64"/>
      <c r="BN413" s="64"/>
      <c r="BO413" s="64"/>
      <c r="BP413" s="64"/>
      <c r="BQ413" s="64"/>
      <c r="BR413" s="64"/>
      <c r="BS413" s="64"/>
      <c r="BT413" s="64"/>
      <c r="BU413" s="64"/>
      <c r="BV413" s="64"/>
      <c r="BW413" s="64"/>
      <c r="BX413" s="64"/>
      <c r="BY413" s="64"/>
      <c r="BZ413" s="64"/>
      <c r="CA413" s="64"/>
      <c r="CB413" s="64"/>
      <c r="CC413" s="64"/>
      <c r="CD413" s="64"/>
      <c r="CE413" s="64"/>
      <c r="CF413" s="64"/>
      <c r="CG413" s="64"/>
      <c r="CH413" s="65"/>
    </row>
    <row r="414" spans="1:86" s="66" customFormat="1" ht="31.5" x14ac:dyDescent="0.25">
      <c r="A414" s="173" t="s">
        <v>194</v>
      </c>
      <c r="B414" s="153" t="s">
        <v>598</v>
      </c>
      <c r="C414" s="52"/>
      <c r="D414" s="52">
        <v>1</v>
      </c>
      <c r="E414" s="52"/>
      <c r="F414" s="52"/>
      <c r="G414" s="153"/>
      <c r="H414" s="141" t="s">
        <v>599</v>
      </c>
      <c r="I414" s="60">
        <v>11000</v>
      </c>
      <c r="J414" s="60">
        <v>11000</v>
      </c>
      <c r="K414" s="71"/>
      <c r="L414" s="71"/>
      <c r="M414" s="71"/>
      <c r="N414" s="71"/>
      <c r="O414" s="71"/>
      <c r="P414" s="74">
        <v>7651</v>
      </c>
      <c r="Q414" s="74">
        <v>7651</v>
      </c>
      <c r="R414" s="128">
        <v>2943.4850000000001</v>
      </c>
      <c r="S414" s="128">
        <v>2943.4850000000001</v>
      </c>
      <c r="T414" s="74">
        <v>7651</v>
      </c>
      <c r="U414" s="74">
        <v>7651</v>
      </c>
      <c r="V414" s="63">
        <f t="shared" ref="V414:V426" si="182">W414</f>
        <v>7651</v>
      </c>
      <c r="W414" s="63">
        <f t="shared" ref="W414:W426" si="183">Y414</f>
        <v>7651</v>
      </c>
      <c r="X414" s="60">
        <v>11000</v>
      </c>
      <c r="Y414" s="63">
        <f t="shared" ref="Y414:Y426" si="184">K414+Q414</f>
        <v>7651</v>
      </c>
      <c r="Z414" s="63">
        <f>X414-Y414-(X414*3%)</f>
        <v>3019</v>
      </c>
      <c r="AA414" s="63">
        <f>AB414</f>
        <v>3019</v>
      </c>
      <c r="AB414" s="63">
        <v>3019</v>
      </c>
      <c r="AC414" s="63"/>
      <c r="AD414" s="63"/>
      <c r="AE414" s="63"/>
      <c r="AG414" s="102"/>
      <c r="AH414" s="116">
        <f t="shared" si="156"/>
        <v>0</v>
      </c>
      <c r="AI414" s="368">
        <f t="shared" si="173"/>
        <v>0</v>
      </c>
      <c r="AJ414" s="368">
        <f t="shared" si="174"/>
        <v>0</v>
      </c>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64"/>
      <c r="BL414" s="64"/>
      <c r="BM414" s="64"/>
      <c r="BN414" s="64"/>
      <c r="BO414" s="64"/>
      <c r="BP414" s="64"/>
      <c r="BQ414" s="64"/>
      <c r="BR414" s="64"/>
      <c r="BS414" s="64"/>
      <c r="BT414" s="64"/>
      <c r="BU414" s="64"/>
      <c r="BV414" s="64"/>
      <c r="BW414" s="64"/>
      <c r="BX414" s="64"/>
      <c r="BY414" s="64"/>
      <c r="BZ414" s="64"/>
      <c r="CA414" s="64"/>
      <c r="CB414" s="64"/>
      <c r="CC414" s="64"/>
      <c r="CD414" s="64"/>
      <c r="CE414" s="64"/>
      <c r="CF414" s="64"/>
      <c r="CG414" s="64"/>
      <c r="CH414" s="65"/>
    </row>
    <row r="415" spans="1:86" s="66" customFormat="1" ht="31.5" x14ac:dyDescent="0.25">
      <c r="A415" s="173" t="s">
        <v>184</v>
      </c>
      <c r="B415" s="153" t="s">
        <v>600</v>
      </c>
      <c r="C415" s="52"/>
      <c r="D415" s="52">
        <v>1</v>
      </c>
      <c r="E415" s="52"/>
      <c r="F415" s="52"/>
      <c r="G415" s="153"/>
      <c r="H415" s="141" t="s">
        <v>601</v>
      </c>
      <c r="I415" s="60">
        <v>6000</v>
      </c>
      <c r="J415" s="60">
        <v>6000</v>
      </c>
      <c r="K415" s="71"/>
      <c r="L415" s="71"/>
      <c r="M415" s="71"/>
      <c r="N415" s="71"/>
      <c r="O415" s="71"/>
      <c r="P415" s="74">
        <v>5000</v>
      </c>
      <c r="Q415" s="74">
        <v>5000</v>
      </c>
      <c r="R415" s="128">
        <v>2803.6030000000001</v>
      </c>
      <c r="S415" s="128">
        <v>2803.6030000000001</v>
      </c>
      <c r="T415" s="74">
        <v>5000</v>
      </c>
      <c r="U415" s="74">
        <v>5000</v>
      </c>
      <c r="V415" s="63">
        <f t="shared" si="182"/>
        <v>5000</v>
      </c>
      <c r="W415" s="63">
        <f t="shared" si="183"/>
        <v>5000</v>
      </c>
      <c r="X415" s="60">
        <v>6000</v>
      </c>
      <c r="Y415" s="63">
        <f t="shared" si="184"/>
        <v>5000</v>
      </c>
      <c r="Z415" s="63">
        <f>X415-Y415-(X415*3%)</f>
        <v>820</v>
      </c>
      <c r="AA415" s="63">
        <f t="shared" ref="AA415:AA426" si="185">AB415</f>
        <v>820</v>
      </c>
      <c r="AB415" s="63">
        <v>820</v>
      </c>
      <c r="AC415" s="63"/>
      <c r="AD415" s="63"/>
      <c r="AE415" s="63"/>
      <c r="AG415" s="102"/>
      <c r="AH415" s="116">
        <f t="shared" si="156"/>
        <v>0</v>
      </c>
      <c r="AI415" s="368">
        <f t="shared" si="173"/>
        <v>0</v>
      </c>
      <c r="AJ415" s="368">
        <f t="shared" si="174"/>
        <v>0</v>
      </c>
      <c r="AK415" s="64"/>
      <c r="AL415" s="64"/>
      <c r="AM415" s="64"/>
      <c r="AN415" s="64"/>
      <c r="AO415" s="64"/>
      <c r="AP415" s="64"/>
      <c r="AQ415" s="64"/>
      <c r="AR415" s="64"/>
      <c r="AS415" s="64"/>
      <c r="AT415" s="64"/>
      <c r="AU415" s="64"/>
      <c r="AV415" s="64"/>
      <c r="AW415" s="64"/>
      <c r="AX415" s="64"/>
      <c r="AY415" s="64"/>
      <c r="AZ415" s="64"/>
      <c r="BA415" s="64"/>
      <c r="BB415" s="64"/>
      <c r="BC415" s="64"/>
      <c r="BD415" s="64"/>
      <c r="BE415" s="64"/>
      <c r="BF415" s="64"/>
      <c r="BG415" s="64"/>
      <c r="BH415" s="64"/>
      <c r="BI415" s="64"/>
      <c r="BJ415" s="64"/>
      <c r="BK415" s="64"/>
      <c r="BL415" s="64"/>
      <c r="BM415" s="64"/>
      <c r="BN415" s="64"/>
      <c r="BO415" s="64"/>
      <c r="BP415" s="64"/>
      <c r="BQ415" s="64"/>
      <c r="BR415" s="64"/>
      <c r="BS415" s="64"/>
      <c r="BT415" s="64"/>
      <c r="BU415" s="64"/>
      <c r="BV415" s="64"/>
      <c r="BW415" s="64"/>
      <c r="BX415" s="64"/>
      <c r="BY415" s="64"/>
      <c r="BZ415" s="64"/>
      <c r="CA415" s="64"/>
      <c r="CB415" s="64"/>
      <c r="CC415" s="64"/>
      <c r="CD415" s="64"/>
      <c r="CE415" s="64"/>
      <c r="CF415" s="64"/>
      <c r="CG415" s="64"/>
      <c r="CH415" s="65"/>
    </row>
    <row r="416" spans="1:86" s="66" customFormat="1" ht="36" customHeight="1" x14ac:dyDescent="0.25">
      <c r="A416" s="173" t="s">
        <v>226</v>
      </c>
      <c r="B416" s="153" t="s">
        <v>602</v>
      </c>
      <c r="C416" s="52"/>
      <c r="D416" s="52">
        <v>1</v>
      </c>
      <c r="E416" s="52"/>
      <c r="F416" s="52"/>
      <c r="G416" s="153"/>
      <c r="H416" s="62" t="s">
        <v>603</v>
      </c>
      <c r="I416" s="60">
        <v>4000</v>
      </c>
      <c r="J416" s="60">
        <v>4000</v>
      </c>
      <c r="K416" s="71"/>
      <c r="L416" s="71"/>
      <c r="M416" s="71"/>
      <c r="N416" s="71"/>
      <c r="O416" s="71"/>
      <c r="P416" s="71">
        <v>800</v>
      </c>
      <c r="Q416" s="71">
        <v>800</v>
      </c>
      <c r="R416" s="71"/>
      <c r="S416" s="71"/>
      <c r="T416" s="71">
        <v>800</v>
      </c>
      <c r="U416" s="71">
        <v>800</v>
      </c>
      <c r="V416" s="63">
        <f t="shared" si="182"/>
        <v>800</v>
      </c>
      <c r="W416" s="63">
        <f t="shared" si="183"/>
        <v>800</v>
      </c>
      <c r="X416" s="60">
        <v>4000</v>
      </c>
      <c r="Y416" s="63">
        <f t="shared" si="184"/>
        <v>800</v>
      </c>
      <c r="Z416" s="63">
        <f t="shared" ref="Z416:Z423" si="186">X416-Y416-(X416*3%)</f>
        <v>3080</v>
      </c>
      <c r="AA416" s="63">
        <f t="shared" si="185"/>
        <v>3080</v>
      </c>
      <c r="AB416" s="63">
        <v>3080</v>
      </c>
      <c r="AC416" s="63"/>
      <c r="AD416" s="63"/>
      <c r="AE416" s="63"/>
      <c r="AG416" s="102"/>
      <c r="AH416" s="116">
        <f t="shared" si="156"/>
        <v>0</v>
      </c>
      <c r="AI416" s="368">
        <f t="shared" si="173"/>
        <v>0</v>
      </c>
      <c r="AJ416" s="368">
        <f t="shared" si="174"/>
        <v>0</v>
      </c>
      <c r="AK416" s="64"/>
      <c r="AL416" s="64"/>
      <c r="AM416" s="64"/>
      <c r="AN416" s="64"/>
      <c r="AO416" s="64"/>
      <c r="AP416" s="64"/>
      <c r="AQ416" s="64"/>
      <c r="AR416" s="64"/>
      <c r="AS416" s="64"/>
      <c r="AT416" s="64"/>
      <c r="AU416" s="64"/>
      <c r="AV416" s="64"/>
      <c r="AW416" s="64"/>
      <c r="AX416" s="64"/>
      <c r="AY416" s="64"/>
      <c r="AZ416" s="64"/>
      <c r="BA416" s="64"/>
      <c r="BB416" s="64"/>
      <c r="BC416" s="64"/>
      <c r="BD416" s="64"/>
      <c r="BE416" s="64"/>
      <c r="BF416" s="64"/>
      <c r="BG416" s="64"/>
      <c r="BH416" s="64"/>
      <c r="BI416" s="64"/>
      <c r="BJ416" s="64"/>
      <c r="BK416" s="64"/>
      <c r="BL416" s="64"/>
      <c r="BM416" s="64"/>
      <c r="BN416" s="64"/>
      <c r="BO416" s="64"/>
      <c r="BP416" s="64"/>
      <c r="BQ416" s="64"/>
      <c r="BR416" s="64"/>
      <c r="BS416" s="64"/>
      <c r="BT416" s="64"/>
      <c r="BU416" s="64"/>
      <c r="BV416" s="64"/>
      <c r="BW416" s="64"/>
      <c r="BX416" s="64"/>
      <c r="BY416" s="64"/>
      <c r="BZ416" s="64"/>
      <c r="CA416" s="64"/>
      <c r="CB416" s="64"/>
      <c r="CC416" s="64"/>
      <c r="CD416" s="64"/>
      <c r="CE416" s="64"/>
      <c r="CF416" s="64"/>
      <c r="CG416" s="64"/>
      <c r="CH416" s="65"/>
    </row>
    <row r="417" spans="1:86" s="66" customFormat="1" ht="39" customHeight="1" x14ac:dyDescent="0.25">
      <c r="A417" s="173" t="s">
        <v>229</v>
      </c>
      <c r="B417" s="153" t="s">
        <v>604</v>
      </c>
      <c r="C417" s="52"/>
      <c r="D417" s="52">
        <v>1</v>
      </c>
      <c r="E417" s="52"/>
      <c r="F417" s="52"/>
      <c r="G417" s="153"/>
      <c r="H417" s="62" t="s">
        <v>605</v>
      </c>
      <c r="I417" s="60">
        <v>5000</v>
      </c>
      <c r="J417" s="60">
        <v>5000</v>
      </c>
      <c r="K417" s="71"/>
      <c r="L417" s="71"/>
      <c r="M417" s="71"/>
      <c r="N417" s="71"/>
      <c r="O417" s="71"/>
      <c r="P417" s="71">
        <v>800</v>
      </c>
      <c r="Q417" s="71">
        <v>800</v>
      </c>
      <c r="R417" s="71"/>
      <c r="S417" s="71"/>
      <c r="T417" s="71">
        <v>800</v>
      </c>
      <c r="U417" s="71">
        <v>800</v>
      </c>
      <c r="V417" s="63">
        <f t="shared" si="182"/>
        <v>800</v>
      </c>
      <c r="W417" s="63">
        <f t="shared" si="183"/>
        <v>800</v>
      </c>
      <c r="X417" s="60">
        <v>5000</v>
      </c>
      <c r="Y417" s="63">
        <f t="shared" si="184"/>
        <v>800</v>
      </c>
      <c r="Z417" s="63">
        <f t="shared" si="186"/>
        <v>4050</v>
      </c>
      <c r="AA417" s="63">
        <f t="shared" si="185"/>
        <v>4050</v>
      </c>
      <c r="AB417" s="63">
        <v>4050</v>
      </c>
      <c r="AC417" s="63"/>
      <c r="AD417" s="63"/>
      <c r="AE417" s="63"/>
      <c r="AG417" s="102"/>
      <c r="AH417" s="116">
        <f t="shared" ref="AH417:AH480" si="187">V417-W417</f>
        <v>0</v>
      </c>
      <c r="AI417" s="368">
        <f t="shared" si="173"/>
        <v>0</v>
      </c>
      <c r="AJ417" s="368">
        <f t="shared" si="174"/>
        <v>0</v>
      </c>
      <c r="AK417" s="64"/>
      <c r="AL417" s="64"/>
      <c r="AM417" s="64"/>
      <c r="AN417" s="64"/>
      <c r="AO417" s="64"/>
      <c r="AP417" s="64"/>
      <c r="AQ417" s="64"/>
      <c r="AR417" s="64"/>
      <c r="AS417" s="64"/>
      <c r="AT417" s="64"/>
      <c r="AU417" s="64"/>
      <c r="AV417" s="64"/>
      <c r="AW417" s="64"/>
      <c r="AX417" s="64"/>
      <c r="AY417" s="64"/>
      <c r="AZ417" s="64"/>
      <c r="BA417" s="64"/>
      <c r="BB417" s="64"/>
      <c r="BC417" s="64"/>
      <c r="BD417" s="64"/>
      <c r="BE417" s="64"/>
      <c r="BF417" s="64"/>
      <c r="BG417" s="64"/>
      <c r="BH417" s="64"/>
      <c r="BI417" s="64"/>
      <c r="BJ417" s="64"/>
      <c r="BK417" s="64"/>
      <c r="BL417" s="64"/>
      <c r="BM417" s="64"/>
      <c r="BN417" s="64"/>
      <c r="BO417" s="64"/>
      <c r="BP417" s="64"/>
      <c r="BQ417" s="64"/>
      <c r="BR417" s="64"/>
      <c r="BS417" s="64"/>
      <c r="BT417" s="64"/>
      <c r="BU417" s="64"/>
      <c r="BV417" s="64"/>
      <c r="BW417" s="64"/>
      <c r="BX417" s="64"/>
      <c r="BY417" s="64"/>
      <c r="BZ417" s="64"/>
      <c r="CA417" s="64"/>
      <c r="CB417" s="64"/>
      <c r="CC417" s="64"/>
      <c r="CD417" s="64"/>
      <c r="CE417" s="64"/>
      <c r="CF417" s="64"/>
      <c r="CG417" s="64"/>
      <c r="CH417" s="65"/>
    </row>
    <row r="418" spans="1:86" s="66" customFormat="1" ht="56.25" customHeight="1" x14ac:dyDescent="0.25">
      <c r="A418" s="173" t="s">
        <v>232</v>
      </c>
      <c r="B418" s="153" t="s">
        <v>606</v>
      </c>
      <c r="C418" s="52"/>
      <c r="D418" s="52">
        <v>1</v>
      </c>
      <c r="E418" s="52"/>
      <c r="F418" s="52"/>
      <c r="G418" s="153"/>
      <c r="H418" s="141" t="s">
        <v>607</v>
      </c>
      <c r="I418" s="60">
        <v>1500</v>
      </c>
      <c r="J418" s="60">
        <v>1500</v>
      </c>
      <c r="K418" s="71"/>
      <c r="L418" s="71"/>
      <c r="M418" s="71"/>
      <c r="N418" s="71"/>
      <c r="O418" s="71"/>
      <c r="P418" s="71">
        <v>1300</v>
      </c>
      <c r="Q418" s="71">
        <v>1300</v>
      </c>
      <c r="R418" s="128">
        <v>423.14100000000002</v>
      </c>
      <c r="S418" s="128">
        <v>423.14100000000002</v>
      </c>
      <c r="T418" s="71">
        <v>1300</v>
      </c>
      <c r="U418" s="71">
        <v>1300</v>
      </c>
      <c r="V418" s="63">
        <f t="shared" si="182"/>
        <v>1300</v>
      </c>
      <c r="W418" s="63">
        <f t="shared" si="183"/>
        <v>1300</v>
      </c>
      <c r="X418" s="60">
        <v>1500</v>
      </c>
      <c r="Y418" s="63">
        <f t="shared" si="184"/>
        <v>1300</v>
      </c>
      <c r="Z418" s="63">
        <f t="shared" si="186"/>
        <v>155</v>
      </c>
      <c r="AA418" s="63">
        <f t="shared" si="185"/>
        <v>155</v>
      </c>
      <c r="AB418" s="63">
        <v>155</v>
      </c>
      <c r="AC418" s="63"/>
      <c r="AD418" s="63"/>
      <c r="AE418" s="63"/>
      <c r="AG418" s="102"/>
      <c r="AH418" s="116">
        <f t="shared" si="187"/>
        <v>0</v>
      </c>
      <c r="AI418" s="368">
        <f t="shared" si="173"/>
        <v>0</v>
      </c>
      <c r="AJ418" s="368">
        <f t="shared" si="174"/>
        <v>0</v>
      </c>
      <c r="AK418" s="64"/>
      <c r="AL418" s="64"/>
      <c r="AM418" s="64"/>
      <c r="AN418" s="64"/>
      <c r="AO418" s="64"/>
      <c r="AP418" s="64"/>
      <c r="AQ418" s="64"/>
      <c r="AR418" s="64"/>
      <c r="AS418" s="64"/>
      <c r="AT418" s="64"/>
      <c r="AU418" s="64"/>
      <c r="AV418" s="64"/>
      <c r="AW418" s="64"/>
      <c r="AX418" s="64"/>
      <c r="AY418" s="64"/>
      <c r="AZ418" s="64"/>
      <c r="BA418" s="64"/>
      <c r="BB418" s="64"/>
      <c r="BC418" s="64"/>
      <c r="BD418" s="64"/>
      <c r="BE418" s="64"/>
      <c r="BF418" s="64"/>
      <c r="BG418" s="64"/>
      <c r="BH418" s="64"/>
      <c r="BI418" s="64"/>
      <c r="BJ418" s="64"/>
      <c r="BK418" s="64"/>
      <c r="BL418" s="64"/>
      <c r="BM418" s="64"/>
      <c r="BN418" s="64"/>
      <c r="BO418" s="64"/>
      <c r="BP418" s="64"/>
      <c r="BQ418" s="64"/>
      <c r="BR418" s="64"/>
      <c r="BS418" s="64"/>
      <c r="BT418" s="64"/>
      <c r="BU418" s="64"/>
      <c r="BV418" s="64"/>
      <c r="BW418" s="64"/>
      <c r="BX418" s="64"/>
      <c r="BY418" s="64"/>
      <c r="BZ418" s="64"/>
      <c r="CA418" s="64"/>
      <c r="CB418" s="64"/>
      <c r="CC418" s="64"/>
      <c r="CD418" s="64"/>
      <c r="CE418" s="64"/>
      <c r="CF418" s="64"/>
      <c r="CG418" s="64"/>
      <c r="CH418" s="65"/>
    </row>
    <row r="419" spans="1:86" s="66" customFormat="1" ht="47.25" x14ac:dyDescent="0.25">
      <c r="A419" s="173" t="s">
        <v>235</v>
      </c>
      <c r="B419" s="87" t="s">
        <v>608</v>
      </c>
      <c r="C419" s="52"/>
      <c r="D419" s="52">
        <v>1</v>
      </c>
      <c r="E419" s="52"/>
      <c r="F419" s="52"/>
      <c r="G419" s="87"/>
      <c r="H419" s="171" t="s">
        <v>609</v>
      </c>
      <c r="I419" s="60">
        <v>18000</v>
      </c>
      <c r="J419" s="60">
        <v>18000</v>
      </c>
      <c r="K419" s="74">
        <v>12516</v>
      </c>
      <c r="L419" s="63">
        <f>K419-N419</f>
        <v>12226.562</v>
      </c>
      <c r="M419" s="63">
        <f>N419+O419</f>
        <v>12516</v>
      </c>
      <c r="N419" s="74">
        <v>289.43799999999999</v>
      </c>
      <c r="O419" s="63">
        <v>12226.562</v>
      </c>
      <c r="P419" s="74"/>
      <c r="Q419" s="74"/>
      <c r="R419" s="74"/>
      <c r="S419" s="74"/>
      <c r="T419" s="74"/>
      <c r="U419" s="74"/>
      <c r="V419" s="63">
        <f t="shared" si="182"/>
        <v>12516</v>
      </c>
      <c r="W419" s="63">
        <f t="shared" si="183"/>
        <v>12516</v>
      </c>
      <c r="X419" s="60">
        <v>18000</v>
      </c>
      <c r="Y419" s="63">
        <f t="shared" si="184"/>
        <v>12516</v>
      </c>
      <c r="Z419" s="63">
        <v>4401.5739999999996</v>
      </c>
      <c r="AA419" s="63">
        <f t="shared" si="185"/>
        <v>4401.5739999999996</v>
      </c>
      <c r="AB419" s="63">
        <v>4401.5739999999996</v>
      </c>
      <c r="AC419" s="63"/>
      <c r="AD419" s="63"/>
      <c r="AE419" s="63"/>
      <c r="AG419" s="102"/>
      <c r="AH419" s="116">
        <f t="shared" si="187"/>
        <v>0</v>
      </c>
      <c r="AI419" s="368">
        <f t="shared" si="173"/>
        <v>0</v>
      </c>
      <c r="AJ419" s="368">
        <f t="shared" si="174"/>
        <v>0</v>
      </c>
      <c r="AK419" s="64"/>
      <c r="AL419" s="64"/>
      <c r="AM419" s="64"/>
      <c r="AN419" s="64"/>
      <c r="AO419" s="64"/>
      <c r="AP419" s="64"/>
      <c r="AQ419" s="64"/>
      <c r="AR419" s="64"/>
      <c r="AS419" s="64"/>
      <c r="AT419" s="64"/>
      <c r="AU419" s="64"/>
      <c r="AV419" s="64"/>
      <c r="AW419" s="64"/>
      <c r="AX419" s="64"/>
      <c r="AY419" s="64"/>
      <c r="AZ419" s="64"/>
      <c r="BA419" s="64"/>
      <c r="BB419" s="64"/>
      <c r="BC419" s="64"/>
      <c r="BD419" s="64"/>
      <c r="BE419" s="64"/>
      <c r="BF419" s="64"/>
      <c r="BG419" s="64"/>
      <c r="BH419" s="64"/>
      <c r="BI419" s="64"/>
      <c r="BJ419" s="64"/>
      <c r="BK419" s="64"/>
      <c r="BL419" s="64"/>
      <c r="BM419" s="64"/>
      <c r="BN419" s="64"/>
      <c r="BO419" s="64"/>
      <c r="BP419" s="64"/>
      <c r="BQ419" s="64"/>
      <c r="BR419" s="64"/>
      <c r="BS419" s="64"/>
      <c r="BT419" s="64"/>
      <c r="BU419" s="64"/>
      <c r="BV419" s="64"/>
      <c r="BW419" s="64"/>
      <c r="BX419" s="64"/>
      <c r="BY419" s="64"/>
      <c r="BZ419" s="64"/>
      <c r="CA419" s="64"/>
      <c r="CB419" s="64"/>
      <c r="CC419" s="64"/>
      <c r="CD419" s="64"/>
      <c r="CE419" s="64"/>
      <c r="CF419" s="64"/>
      <c r="CG419" s="64"/>
      <c r="CH419" s="65"/>
    </row>
    <row r="420" spans="1:86" s="66" customFormat="1" ht="42.75" customHeight="1" x14ac:dyDescent="0.25">
      <c r="A420" s="173" t="s">
        <v>238</v>
      </c>
      <c r="B420" s="87" t="s">
        <v>610</v>
      </c>
      <c r="C420" s="52"/>
      <c r="D420" s="52">
        <v>1</v>
      </c>
      <c r="E420" s="52"/>
      <c r="F420" s="52"/>
      <c r="G420" s="87"/>
      <c r="H420" s="141" t="s">
        <v>611</v>
      </c>
      <c r="I420" s="60">
        <v>1200</v>
      </c>
      <c r="J420" s="60">
        <v>1200</v>
      </c>
      <c r="K420" s="71"/>
      <c r="L420" s="71"/>
      <c r="M420" s="71"/>
      <c r="N420" s="71"/>
      <c r="O420" s="71"/>
      <c r="P420" s="71">
        <v>1000</v>
      </c>
      <c r="Q420" s="71">
        <v>1000</v>
      </c>
      <c r="R420" s="71"/>
      <c r="S420" s="71"/>
      <c r="T420" s="71">
        <v>1000</v>
      </c>
      <c r="U420" s="71">
        <v>1000</v>
      </c>
      <c r="V420" s="63">
        <f t="shared" si="182"/>
        <v>1000</v>
      </c>
      <c r="W420" s="63">
        <f t="shared" si="183"/>
        <v>1000</v>
      </c>
      <c r="X420" s="60">
        <v>1200</v>
      </c>
      <c r="Y420" s="63">
        <f t="shared" si="184"/>
        <v>1000</v>
      </c>
      <c r="Z420" s="63">
        <f t="shared" si="186"/>
        <v>164</v>
      </c>
      <c r="AA420" s="63">
        <f t="shared" si="185"/>
        <v>164</v>
      </c>
      <c r="AB420" s="63">
        <v>164</v>
      </c>
      <c r="AC420" s="63"/>
      <c r="AD420" s="63"/>
      <c r="AE420" s="63"/>
      <c r="AG420" s="102"/>
      <c r="AH420" s="116">
        <f t="shared" si="187"/>
        <v>0</v>
      </c>
      <c r="AI420" s="368">
        <f t="shared" si="173"/>
        <v>0</v>
      </c>
      <c r="AJ420" s="368">
        <f t="shared" si="174"/>
        <v>0</v>
      </c>
      <c r="AK420" s="64"/>
      <c r="AL420" s="64"/>
      <c r="AM420" s="64"/>
      <c r="AN420" s="64"/>
      <c r="AO420" s="64"/>
      <c r="AP420" s="64"/>
      <c r="AQ420" s="64"/>
      <c r="AR420" s="64"/>
      <c r="AS420" s="64"/>
      <c r="AT420" s="64"/>
      <c r="AU420" s="64"/>
      <c r="AV420" s="64"/>
      <c r="AW420" s="64"/>
      <c r="AX420" s="64"/>
      <c r="AY420" s="64"/>
      <c r="AZ420" s="64"/>
      <c r="BA420" s="64"/>
      <c r="BB420" s="64"/>
      <c r="BC420" s="64"/>
      <c r="BD420" s="64"/>
      <c r="BE420" s="64"/>
      <c r="BF420" s="64"/>
      <c r="BG420" s="64"/>
      <c r="BH420" s="64"/>
      <c r="BI420" s="64"/>
      <c r="BJ420" s="64"/>
      <c r="BK420" s="64"/>
      <c r="BL420" s="64"/>
      <c r="BM420" s="64"/>
      <c r="BN420" s="64"/>
      <c r="BO420" s="64"/>
      <c r="BP420" s="64"/>
      <c r="BQ420" s="64"/>
      <c r="BR420" s="64"/>
      <c r="BS420" s="64"/>
      <c r="BT420" s="64"/>
      <c r="BU420" s="64"/>
      <c r="BV420" s="64"/>
      <c r="BW420" s="64"/>
      <c r="BX420" s="64"/>
      <c r="BY420" s="64"/>
      <c r="BZ420" s="64"/>
      <c r="CA420" s="64"/>
      <c r="CB420" s="64"/>
      <c r="CC420" s="64"/>
      <c r="CD420" s="64"/>
      <c r="CE420" s="64"/>
      <c r="CF420" s="64"/>
      <c r="CG420" s="64"/>
      <c r="CH420" s="65"/>
    </row>
    <row r="421" spans="1:86" s="66" customFormat="1" ht="31.5" x14ac:dyDescent="0.25">
      <c r="A421" s="173" t="s">
        <v>241</v>
      </c>
      <c r="B421" s="87" t="s">
        <v>612</v>
      </c>
      <c r="C421" s="52"/>
      <c r="D421" s="52">
        <v>1</v>
      </c>
      <c r="E421" s="52"/>
      <c r="F421" s="52"/>
      <c r="G421" s="87"/>
      <c r="H421" s="141" t="s">
        <v>613</v>
      </c>
      <c r="I421" s="60">
        <v>6800</v>
      </c>
      <c r="J421" s="60">
        <v>6800</v>
      </c>
      <c r="K421" s="71"/>
      <c r="L421" s="71"/>
      <c r="M421" s="71"/>
      <c r="N421" s="71"/>
      <c r="O421" s="71"/>
      <c r="P421" s="74">
        <v>3500</v>
      </c>
      <c r="Q421" s="74">
        <v>3500</v>
      </c>
      <c r="R421" s="128">
        <v>1223.9359999999999</v>
      </c>
      <c r="S421" s="128">
        <v>1223.9359999999999</v>
      </c>
      <c r="T421" s="74">
        <v>3500</v>
      </c>
      <c r="U421" s="74">
        <v>3500</v>
      </c>
      <c r="V421" s="63">
        <f t="shared" si="182"/>
        <v>3500</v>
      </c>
      <c r="W421" s="63">
        <f t="shared" si="183"/>
        <v>3500</v>
      </c>
      <c r="X421" s="60">
        <v>6800</v>
      </c>
      <c r="Y421" s="63">
        <f t="shared" si="184"/>
        <v>3500</v>
      </c>
      <c r="Z421" s="63">
        <v>3000</v>
      </c>
      <c r="AA421" s="63">
        <f t="shared" si="185"/>
        <v>3000</v>
      </c>
      <c r="AB421" s="63">
        <v>3000</v>
      </c>
      <c r="AC421" s="63"/>
      <c r="AD421" s="63"/>
      <c r="AE421" s="63"/>
      <c r="AG421" s="102"/>
      <c r="AH421" s="116">
        <f t="shared" si="187"/>
        <v>0</v>
      </c>
      <c r="AI421" s="368">
        <f t="shared" si="173"/>
        <v>0</v>
      </c>
      <c r="AJ421" s="368">
        <f t="shared" si="174"/>
        <v>0</v>
      </c>
      <c r="AK421" s="64"/>
      <c r="AL421" s="64"/>
      <c r="AM421" s="64"/>
      <c r="AN421" s="64"/>
      <c r="AO421" s="64"/>
      <c r="AP421" s="64"/>
      <c r="AQ421" s="64"/>
      <c r="AR421" s="64"/>
      <c r="AS421" s="64"/>
      <c r="AT421" s="64"/>
      <c r="AU421" s="64"/>
      <c r="AV421" s="64"/>
      <c r="AW421" s="64"/>
      <c r="AX421" s="64"/>
      <c r="AY421" s="64"/>
      <c r="AZ421" s="64"/>
      <c r="BA421" s="64"/>
      <c r="BB421" s="64"/>
      <c r="BC421" s="64"/>
      <c r="BD421" s="64"/>
      <c r="BE421" s="64"/>
      <c r="BF421" s="64"/>
      <c r="BG421" s="64"/>
      <c r="BH421" s="64"/>
      <c r="BI421" s="64"/>
      <c r="BJ421" s="64"/>
      <c r="BK421" s="64"/>
      <c r="BL421" s="64"/>
      <c r="BM421" s="64"/>
      <c r="BN421" s="64"/>
      <c r="BO421" s="64"/>
      <c r="BP421" s="64"/>
      <c r="BQ421" s="64"/>
      <c r="BR421" s="64"/>
      <c r="BS421" s="64"/>
      <c r="BT421" s="64"/>
      <c r="BU421" s="64"/>
      <c r="BV421" s="64"/>
      <c r="BW421" s="64"/>
      <c r="BX421" s="64"/>
      <c r="BY421" s="64"/>
      <c r="BZ421" s="64"/>
      <c r="CA421" s="64"/>
      <c r="CB421" s="64"/>
      <c r="CC421" s="64"/>
      <c r="CD421" s="64"/>
      <c r="CE421" s="64"/>
      <c r="CF421" s="64"/>
      <c r="CG421" s="64"/>
      <c r="CH421" s="65"/>
    </row>
    <row r="422" spans="1:86" s="66" customFormat="1" ht="31.5" x14ac:dyDescent="0.25">
      <c r="A422" s="173" t="s">
        <v>266</v>
      </c>
      <c r="B422" s="87" t="s">
        <v>614</v>
      </c>
      <c r="C422" s="52"/>
      <c r="D422" s="52">
        <v>1</v>
      </c>
      <c r="E422" s="52"/>
      <c r="F422" s="52"/>
      <c r="G422" s="87"/>
      <c r="H422" s="141" t="s">
        <v>615</v>
      </c>
      <c r="I422" s="60">
        <v>6300</v>
      </c>
      <c r="J422" s="60">
        <v>6300</v>
      </c>
      <c r="K422" s="71"/>
      <c r="L422" s="71"/>
      <c r="M422" s="71"/>
      <c r="N422" s="71"/>
      <c r="O422" s="71"/>
      <c r="P422" s="74">
        <v>2000</v>
      </c>
      <c r="Q422" s="74">
        <v>2000</v>
      </c>
      <c r="R422" s="74"/>
      <c r="S422" s="74"/>
      <c r="T422" s="74">
        <v>2000</v>
      </c>
      <c r="U422" s="74">
        <v>2000</v>
      </c>
      <c r="V422" s="63">
        <f t="shared" si="182"/>
        <v>2000</v>
      </c>
      <c r="W422" s="63">
        <f t="shared" si="183"/>
        <v>2000</v>
      </c>
      <c r="X422" s="60">
        <v>6300</v>
      </c>
      <c r="Y422" s="63">
        <f t="shared" si="184"/>
        <v>2000</v>
      </c>
      <c r="Z422" s="63">
        <v>4100</v>
      </c>
      <c r="AA422" s="63">
        <f t="shared" si="185"/>
        <v>4100</v>
      </c>
      <c r="AB422" s="63">
        <v>4100</v>
      </c>
      <c r="AC422" s="63"/>
      <c r="AD422" s="63"/>
      <c r="AE422" s="63"/>
      <c r="AG422" s="102"/>
      <c r="AH422" s="116">
        <f t="shared" si="187"/>
        <v>0</v>
      </c>
      <c r="AI422" s="368">
        <f t="shared" si="173"/>
        <v>0</v>
      </c>
      <c r="AJ422" s="368">
        <f t="shared" si="174"/>
        <v>0</v>
      </c>
      <c r="AK422" s="64"/>
      <c r="AL422" s="64"/>
      <c r="AM422" s="64"/>
      <c r="AN422" s="64"/>
      <c r="AO422" s="64"/>
      <c r="AP422" s="64"/>
      <c r="AQ422" s="64"/>
      <c r="AR422" s="64"/>
      <c r="AS422" s="64"/>
      <c r="AT422" s="64"/>
      <c r="AU422" s="64"/>
      <c r="AV422" s="64"/>
      <c r="AW422" s="64"/>
      <c r="AX422" s="64"/>
      <c r="AY422" s="64"/>
      <c r="AZ422" s="64"/>
      <c r="BA422" s="64"/>
      <c r="BB422" s="64"/>
      <c r="BC422" s="64"/>
      <c r="BD422" s="64"/>
      <c r="BE422" s="64"/>
      <c r="BF422" s="64"/>
      <c r="BG422" s="64"/>
      <c r="BH422" s="64"/>
      <c r="BI422" s="64"/>
      <c r="BJ422" s="64"/>
      <c r="BK422" s="64"/>
      <c r="BL422" s="64"/>
      <c r="BM422" s="64"/>
      <c r="BN422" s="64"/>
      <c r="BO422" s="64"/>
      <c r="BP422" s="64"/>
      <c r="BQ422" s="64"/>
      <c r="BR422" s="64"/>
      <c r="BS422" s="64"/>
      <c r="BT422" s="64"/>
      <c r="BU422" s="64"/>
      <c r="BV422" s="64"/>
      <c r="BW422" s="64"/>
      <c r="BX422" s="64"/>
      <c r="BY422" s="64"/>
      <c r="BZ422" s="64"/>
      <c r="CA422" s="64"/>
      <c r="CB422" s="64"/>
      <c r="CC422" s="64"/>
      <c r="CD422" s="64"/>
      <c r="CE422" s="64"/>
      <c r="CF422" s="64"/>
      <c r="CG422" s="64"/>
      <c r="CH422" s="65"/>
    </row>
    <row r="423" spans="1:86" s="66" customFormat="1" ht="31.5" x14ac:dyDescent="0.25">
      <c r="A423" s="173" t="s">
        <v>268</v>
      </c>
      <c r="B423" s="87" t="s">
        <v>616</v>
      </c>
      <c r="C423" s="52"/>
      <c r="D423" s="52">
        <v>1</v>
      </c>
      <c r="E423" s="52"/>
      <c r="F423" s="52"/>
      <c r="G423" s="87"/>
      <c r="H423" s="171" t="s">
        <v>617</v>
      </c>
      <c r="I423" s="60">
        <v>4000</v>
      </c>
      <c r="J423" s="60">
        <v>4000</v>
      </c>
      <c r="K423" s="71"/>
      <c r="L423" s="71"/>
      <c r="M423" s="71"/>
      <c r="N423" s="71"/>
      <c r="O423" s="71"/>
      <c r="P423" s="74">
        <v>1000</v>
      </c>
      <c r="Q423" s="74">
        <v>1000</v>
      </c>
      <c r="R423" s="128">
        <v>240.17400000000001</v>
      </c>
      <c r="S423" s="128">
        <v>240.17400000000001</v>
      </c>
      <c r="T423" s="74">
        <v>1000</v>
      </c>
      <c r="U423" s="74">
        <v>1000</v>
      </c>
      <c r="V423" s="63">
        <f t="shared" si="182"/>
        <v>1000</v>
      </c>
      <c r="W423" s="63">
        <f t="shared" si="183"/>
        <v>1000</v>
      </c>
      <c r="X423" s="60">
        <v>4000</v>
      </c>
      <c r="Y423" s="63">
        <f t="shared" si="184"/>
        <v>1000</v>
      </c>
      <c r="Z423" s="63">
        <f t="shared" si="186"/>
        <v>2880</v>
      </c>
      <c r="AA423" s="63">
        <f t="shared" si="185"/>
        <v>2880</v>
      </c>
      <c r="AB423" s="63">
        <v>2880</v>
      </c>
      <c r="AC423" s="63"/>
      <c r="AD423" s="63"/>
      <c r="AE423" s="63"/>
      <c r="AG423" s="102"/>
      <c r="AH423" s="116">
        <f t="shared" si="187"/>
        <v>0</v>
      </c>
      <c r="AI423" s="368">
        <f t="shared" si="173"/>
        <v>0</v>
      </c>
      <c r="AJ423" s="368">
        <f t="shared" si="174"/>
        <v>0</v>
      </c>
      <c r="AK423" s="64"/>
      <c r="AL423" s="64"/>
      <c r="AM423" s="64"/>
      <c r="AN423" s="64"/>
      <c r="AO423" s="64"/>
      <c r="AP423" s="64"/>
      <c r="AQ423" s="64"/>
      <c r="AR423" s="64"/>
      <c r="AS423" s="64"/>
      <c r="AT423" s="64"/>
      <c r="AU423" s="64"/>
      <c r="AV423" s="64"/>
      <c r="AW423" s="64"/>
      <c r="AX423" s="64"/>
      <c r="AY423" s="64"/>
      <c r="AZ423" s="64"/>
      <c r="BA423" s="64"/>
      <c r="BB423" s="64"/>
      <c r="BC423" s="64"/>
      <c r="BD423" s="64"/>
      <c r="BE423" s="64"/>
      <c r="BF423" s="64"/>
      <c r="BG423" s="64"/>
      <c r="BH423" s="64"/>
      <c r="BI423" s="64"/>
      <c r="BJ423" s="64"/>
      <c r="BK423" s="64"/>
      <c r="BL423" s="64"/>
      <c r="BM423" s="64"/>
      <c r="BN423" s="64"/>
      <c r="BO423" s="64"/>
      <c r="BP423" s="64"/>
      <c r="BQ423" s="64"/>
      <c r="BR423" s="64"/>
      <c r="BS423" s="64"/>
      <c r="BT423" s="64"/>
      <c r="BU423" s="64"/>
      <c r="BV423" s="64"/>
      <c r="BW423" s="64"/>
      <c r="BX423" s="64"/>
      <c r="BY423" s="64"/>
      <c r="BZ423" s="64"/>
      <c r="CA423" s="64"/>
      <c r="CB423" s="64"/>
      <c r="CC423" s="64"/>
      <c r="CD423" s="64"/>
      <c r="CE423" s="64"/>
      <c r="CF423" s="64"/>
      <c r="CG423" s="64"/>
      <c r="CH423" s="65"/>
    </row>
    <row r="424" spans="1:86" s="66" customFormat="1" ht="63" x14ac:dyDescent="0.25">
      <c r="A424" s="173" t="s">
        <v>270</v>
      </c>
      <c r="B424" s="87" t="s">
        <v>618</v>
      </c>
      <c r="C424" s="52"/>
      <c r="D424" s="52">
        <v>1</v>
      </c>
      <c r="E424" s="52"/>
      <c r="F424" s="52"/>
      <c r="G424" s="87"/>
      <c r="H424" s="171" t="s">
        <v>619</v>
      </c>
      <c r="I424" s="60">
        <v>8500</v>
      </c>
      <c r="J424" s="60">
        <v>8500</v>
      </c>
      <c r="K424" s="74">
        <v>4500</v>
      </c>
      <c r="L424" s="63">
        <f>K424-N424</f>
        <v>1632.5774999999999</v>
      </c>
      <c r="M424" s="63">
        <f>N424+O424</f>
        <v>4500</v>
      </c>
      <c r="N424" s="74">
        <v>2867.4225000000001</v>
      </c>
      <c r="O424" s="63">
        <v>1632.5774999999999</v>
      </c>
      <c r="P424" s="74">
        <v>3700</v>
      </c>
      <c r="Q424" s="74">
        <v>3700</v>
      </c>
      <c r="R424" s="128">
        <v>2277.7959999999998</v>
      </c>
      <c r="S424" s="128">
        <v>2277.7959999999998</v>
      </c>
      <c r="T424" s="74">
        <v>3700</v>
      </c>
      <c r="U424" s="74">
        <v>3700</v>
      </c>
      <c r="V424" s="63">
        <f t="shared" si="182"/>
        <v>8200</v>
      </c>
      <c r="W424" s="63">
        <f t="shared" si="183"/>
        <v>8200</v>
      </c>
      <c r="X424" s="60">
        <v>8500</v>
      </c>
      <c r="Y424" s="63">
        <f t="shared" si="184"/>
        <v>8200</v>
      </c>
      <c r="Z424" s="63">
        <v>100</v>
      </c>
      <c r="AA424" s="63">
        <f t="shared" si="185"/>
        <v>100</v>
      </c>
      <c r="AB424" s="63">
        <v>100</v>
      </c>
      <c r="AC424" s="63"/>
      <c r="AD424" s="63"/>
      <c r="AE424" s="63"/>
      <c r="AG424" s="102"/>
      <c r="AH424" s="116">
        <f t="shared" si="187"/>
        <v>0</v>
      </c>
      <c r="AI424" s="368">
        <f t="shared" si="173"/>
        <v>0</v>
      </c>
      <c r="AJ424" s="368">
        <f t="shared" si="174"/>
        <v>0</v>
      </c>
      <c r="AK424" s="64"/>
      <c r="AL424" s="64"/>
      <c r="AM424" s="64"/>
      <c r="AN424" s="64"/>
      <c r="AO424" s="64"/>
      <c r="AP424" s="64"/>
      <c r="AQ424" s="64"/>
      <c r="AR424" s="64"/>
      <c r="AS424" s="64"/>
      <c r="AT424" s="64"/>
      <c r="AU424" s="64"/>
      <c r="AV424" s="64"/>
      <c r="AW424" s="64"/>
      <c r="AX424" s="64"/>
      <c r="AY424" s="64"/>
      <c r="AZ424" s="64"/>
      <c r="BA424" s="64"/>
      <c r="BB424" s="64"/>
      <c r="BC424" s="64"/>
      <c r="BD424" s="64"/>
      <c r="BE424" s="64"/>
      <c r="BF424" s="64"/>
      <c r="BG424" s="64"/>
      <c r="BH424" s="64"/>
      <c r="BI424" s="64"/>
      <c r="BJ424" s="64"/>
      <c r="BK424" s="64"/>
      <c r="BL424" s="64"/>
      <c r="BM424" s="64"/>
      <c r="BN424" s="64"/>
      <c r="BO424" s="64"/>
      <c r="BP424" s="64"/>
      <c r="BQ424" s="64"/>
      <c r="BR424" s="64"/>
      <c r="BS424" s="64"/>
      <c r="BT424" s="64"/>
      <c r="BU424" s="64"/>
      <c r="BV424" s="64"/>
      <c r="BW424" s="64"/>
      <c r="BX424" s="64"/>
      <c r="BY424" s="64"/>
      <c r="BZ424" s="64"/>
      <c r="CA424" s="64"/>
      <c r="CB424" s="64"/>
      <c r="CC424" s="64"/>
      <c r="CD424" s="64"/>
      <c r="CE424" s="64"/>
      <c r="CF424" s="64"/>
      <c r="CG424" s="64"/>
      <c r="CH424" s="65"/>
    </row>
    <row r="425" spans="1:86" s="66" customFormat="1" ht="63" x14ac:dyDescent="0.25">
      <c r="A425" s="173" t="s">
        <v>272</v>
      </c>
      <c r="B425" s="87" t="s">
        <v>620</v>
      </c>
      <c r="C425" s="52"/>
      <c r="D425" s="52">
        <v>1</v>
      </c>
      <c r="E425" s="52"/>
      <c r="F425" s="52"/>
      <c r="G425" s="87"/>
      <c r="H425" s="171" t="s">
        <v>621</v>
      </c>
      <c r="I425" s="60">
        <v>9500</v>
      </c>
      <c r="J425" s="60">
        <v>9500</v>
      </c>
      <c r="K425" s="74">
        <v>4500</v>
      </c>
      <c r="L425" s="63">
        <f>K425-N425</f>
        <v>1144.777</v>
      </c>
      <c r="M425" s="63">
        <f>N425+O425</f>
        <v>4500</v>
      </c>
      <c r="N425" s="74">
        <v>3355.223</v>
      </c>
      <c r="O425" s="63">
        <v>1144.777</v>
      </c>
      <c r="P425" s="74">
        <v>4800</v>
      </c>
      <c r="Q425" s="74">
        <v>4800</v>
      </c>
      <c r="R425" s="128">
        <v>2453.8609999999999</v>
      </c>
      <c r="S425" s="128">
        <v>2453.8609999999999</v>
      </c>
      <c r="T425" s="74">
        <v>4800</v>
      </c>
      <c r="U425" s="74">
        <v>4800</v>
      </c>
      <c r="V425" s="63">
        <f t="shared" si="182"/>
        <v>9300</v>
      </c>
      <c r="W425" s="63">
        <f t="shared" si="183"/>
        <v>9300</v>
      </c>
      <c r="X425" s="60">
        <v>9500</v>
      </c>
      <c r="Y425" s="63">
        <f t="shared" si="184"/>
        <v>9300</v>
      </c>
      <c r="Z425" s="63">
        <v>100</v>
      </c>
      <c r="AA425" s="63">
        <f t="shared" si="185"/>
        <v>100</v>
      </c>
      <c r="AB425" s="63">
        <v>100</v>
      </c>
      <c r="AC425" s="63"/>
      <c r="AD425" s="63"/>
      <c r="AE425" s="63"/>
      <c r="AG425" s="102"/>
      <c r="AH425" s="116">
        <f t="shared" si="187"/>
        <v>0</v>
      </c>
      <c r="AI425" s="368">
        <f t="shared" si="173"/>
        <v>0</v>
      </c>
      <c r="AJ425" s="368">
        <f t="shared" si="174"/>
        <v>0</v>
      </c>
      <c r="AK425" s="64"/>
      <c r="AL425" s="64"/>
      <c r="AM425" s="64"/>
      <c r="AN425" s="64"/>
      <c r="AO425" s="64"/>
      <c r="AP425" s="64"/>
      <c r="AQ425" s="64"/>
      <c r="AR425" s="64"/>
      <c r="AS425" s="64"/>
      <c r="AT425" s="64"/>
      <c r="AU425" s="64"/>
      <c r="AV425" s="64"/>
      <c r="AW425" s="64"/>
      <c r="AX425" s="64"/>
      <c r="AY425" s="64"/>
      <c r="AZ425" s="64"/>
      <c r="BA425" s="64"/>
      <c r="BB425" s="64"/>
      <c r="BC425" s="64"/>
      <c r="BD425" s="64"/>
      <c r="BE425" s="64"/>
      <c r="BF425" s="64"/>
      <c r="BG425" s="64"/>
      <c r="BH425" s="64"/>
      <c r="BI425" s="64"/>
      <c r="BJ425" s="64"/>
      <c r="BK425" s="64"/>
      <c r="BL425" s="64"/>
      <c r="BM425" s="64"/>
      <c r="BN425" s="64"/>
      <c r="BO425" s="64"/>
      <c r="BP425" s="64"/>
      <c r="BQ425" s="64"/>
      <c r="BR425" s="64"/>
      <c r="BS425" s="64"/>
      <c r="BT425" s="64"/>
      <c r="BU425" s="64"/>
      <c r="BV425" s="64"/>
      <c r="BW425" s="64"/>
      <c r="BX425" s="64"/>
      <c r="BY425" s="64"/>
      <c r="BZ425" s="64"/>
      <c r="CA425" s="64"/>
      <c r="CB425" s="64"/>
      <c r="CC425" s="64"/>
      <c r="CD425" s="64"/>
      <c r="CE425" s="64"/>
      <c r="CF425" s="64"/>
      <c r="CG425" s="64"/>
      <c r="CH425" s="65"/>
    </row>
    <row r="426" spans="1:86" s="66" customFormat="1" ht="36.75" customHeight="1" x14ac:dyDescent="0.25">
      <c r="A426" s="173" t="s">
        <v>274</v>
      </c>
      <c r="B426" s="174" t="s">
        <v>622</v>
      </c>
      <c r="C426" s="52"/>
      <c r="D426" s="52">
        <v>1</v>
      </c>
      <c r="E426" s="52"/>
      <c r="F426" s="52"/>
      <c r="G426" s="174"/>
      <c r="H426" s="62" t="s">
        <v>623</v>
      </c>
      <c r="I426" s="60">
        <f>J426*100/90</f>
        <v>2264.4444444444443</v>
      </c>
      <c r="J426" s="60">
        <v>2038</v>
      </c>
      <c r="K426" s="71"/>
      <c r="L426" s="71"/>
      <c r="M426" s="71"/>
      <c r="N426" s="71"/>
      <c r="O426" s="71"/>
      <c r="P426" s="71">
        <v>700</v>
      </c>
      <c r="Q426" s="71">
        <v>700</v>
      </c>
      <c r="R426" s="71"/>
      <c r="S426" s="71"/>
      <c r="T426" s="71">
        <v>700</v>
      </c>
      <c r="U426" s="71">
        <v>700</v>
      </c>
      <c r="V426" s="63">
        <f t="shared" si="182"/>
        <v>700</v>
      </c>
      <c r="W426" s="63">
        <f t="shared" si="183"/>
        <v>700</v>
      </c>
      <c r="X426" s="60">
        <v>2038</v>
      </c>
      <c r="Y426" s="63">
        <f t="shared" si="184"/>
        <v>700</v>
      </c>
      <c r="Z426" s="63">
        <v>1200</v>
      </c>
      <c r="AA426" s="63">
        <f t="shared" si="185"/>
        <v>1200</v>
      </c>
      <c r="AB426" s="63">
        <v>1200</v>
      </c>
      <c r="AC426" s="63"/>
      <c r="AD426" s="63"/>
      <c r="AE426" s="63"/>
      <c r="AG426" s="102"/>
      <c r="AH426" s="116">
        <f t="shared" si="187"/>
        <v>0</v>
      </c>
      <c r="AI426" s="368">
        <f t="shared" si="173"/>
        <v>0</v>
      </c>
      <c r="AJ426" s="368">
        <f t="shared" si="174"/>
        <v>0</v>
      </c>
      <c r="AK426" s="64"/>
      <c r="AL426" s="64"/>
      <c r="AM426" s="64"/>
      <c r="AN426" s="64"/>
      <c r="AO426" s="64"/>
      <c r="AP426" s="64"/>
      <c r="AQ426" s="64"/>
      <c r="AR426" s="64"/>
      <c r="AS426" s="64"/>
      <c r="AT426" s="64"/>
      <c r="AU426" s="64"/>
      <c r="AV426" s="64"/>
      <c r="AW426" s="64"/>
      <c r="AX426" s="64"/>
      <c r="AY426" s="64"/>
      <c r="AZ426" s="64"/>
      <c r="BA426" s="64"/>
      <c r="BB426" s="64"/>
      <c r="BC426" s="64"/>
      <c r="BD426" s="64"/>
      <c r="BE426" s="64"/>
      <c r="BF426" s="64"/>
      <c r="BG426" s="64"/>
      <c r="BH426" s="64"/>
      <c r="BI426" s="64"/>
      <c r="BJ426" s="64"/>
      <c r="BK426" s="64"/>
      <c r="BL426" s="64"/>
      <c r="BM426" s="64"/>
      <c r="BN426" s="64"/>
      <c r="BO426" s="64"/>
      <c r="BP426" s="64"/>
      <c r="BQ426" s="64"/>
      <c r="BR426" s="64"/>
      <c r="BS426" s="64"/>
      <c r="BT426" s="64"/>
      <c r="BU426" s="64"/>
      <c r="BV426" s="64"/>
      <c r="BW426" s="64"/>
      <c r="BX426" s="64"/>
      <c r="BY426" s="64"/>
      <c r="BZ426" s="64"/>
      <c r="CA426" s="64"/>
      <c r="CB426" s="64"/>
      <c r="CC426" s="64"/>
      <c r="CD426" s="64"/>
      <c r="CE426" s="64"/>
      <c r="CF426" s="64"/>
      <c r="CG426" s="64"/>
      <c r="CH426" s="65"/>
    </row>
    <row r="427" spans="1:86" s="122" customFormat="1" ht="39" customHeight="1" x14ac:dyDescent="0.25">
      <c r="A427" s="117" t="s">
        <v>210</v>
      </c>
      <c r="B427" s="175" t="s">
        <v>587</v>
      </c>
      <c r="C427" s="52"/>
      <c r="D427" s="52"/>
      <c r="E427" s="52"/>
      <c r="F427" s="52"/>
      <c r="G427" s="175"/>
      <c r="H427" s="176"/>
      <c r="I427" s="101"/>
      <c r="J427" s="101"/>
      <c r="K427" s="101"/>
      <c r="L427" s="101"/>
      <c r="M427" s="101"/>
      <c r="N427" s="101"/>
      <c r="O427" s="101"/>
      <c r="P427" s="101"/>
      <c r="Q427" s="101"/>
      <c r="R427" s="101"/>
      <c r="S427" s="101"/>
      <c r="T427" s="101"/>
      <c r="U427" s="101"/>
      <c r="V427" s="63"/>
      <c r="W427" s="101"/>
      <c r="X427" s="101"/>
      <c r="Y427" s="101"/>
      <c r="Z427" s="101"/>
      <c r="AA427" s="101"/>
      <c r="AB427" s="101"/>
      <c r="AC427" s="101"/>
      <c r="AD427" s="101"/>
      <c r="AE427" s="54"/>
      <c r="AG427" s="140"/>
      <c r="AH427" s="116">
        <f t="shared" si="187"/>
        <v>0</v>
      </c>
      <c r="AI427" s="368">
        <f t="shared" si="173"/>
        <v>0</v>
      </c>
      <c r="AJ427" s="368">
        <f t="shared" si="174"/>
        <v>0</v>
      </c>
      <c r="AK427" s="120"/>
      <c r="AL427" s="120"/>
      <c r="AM427" s="120"/>
      <c r="AN427" s="120"/>
      <c r="AO427" s="120"/>
      <c r="AP427" s="120"/>
      <c r="AQ427" s="120"/>
      <c r="AR427" s="120"/>
      <c r="AS427" s="120"/>
      <c r="AT427" s="120"/>
      <c r="AU427" s="120"/>
      <c r="AV427" s="120"/>
      <c r="AW427" s="120"/>
      <c r="AX427" s="120"/>
      <c r="AY427" s="120"/>
      <c r="AZ427" s="120"/>
      <c r="BA427" s="120"/>
      <c r="BB427" s="120"/>
      <c r="BC427" s="120"/>
      <c r="BD427" s="120"/>
      <c r="BE427" s="120"/>
      <c r="BF427" s="120"/>
      <c r="BG427" s="120"/>
      <c r="BH427" s="120"/>
      <c r="BI427" s="120"/>
      <c r="BJ427" s="120"/>
      <c r="BK427" s="120"/>
      <c r="BL427" s="120"/>
      <c r="BM427" s="120"/>
      <c r="BN427" s="120"/>
      <c r="BO427" s="120"/>
      <c r="BP427" s="120"/>
      <c r="BQ427" s="120"/>
      <c r="BR427" s="120"/>
      <c r="BS427" s="120"/>
      <c r="BT427" s="120"/>
      <c r="BU427" s="120"/>
      <c r="BV427" s="120"/>
      <c r="BW427" s="120"/>
      <c r="BX427" s="120"/>
      <c r="BY427" s="120"/>
      <c r="BZ427" s="120"/>
      <c r="CA427" s="120"/>
      <c r="CB427" s="120"/>
      <c r="CC427" s="120"/>
      <c r="CD427" s="120"/>
      <c r="CE427" s="120"/>
      <c r="CF427" s="120"/>
      <c r="CG427" s="120"/>
      <c r="CH427" s="121"/>
    </row>
    <row r="428" spans="1:86" s="66" customFormat="1" ht="42.75" customHeight="1" x14ac:dyDescent="0.25">
      <c r="A428" s="57" t="s">
        <v>194</v>
      </c>
      <c r="B428" s="172" t="s">
        <v>624</v>
      </c>
      <c r="C428" s="52">
        <v>1</v>
      </c>
      <c r="D428" s="52"/>
      <c r="E428" s="52"/>
      <c r="F428" s="52"/>
      <c r="G428" s="172"/>
      <c r="H428" s="62" t="s">
        <v>625</v>
      </c>
      <c r="I428" s="60">
        <v>6000</v>
      </c>
      <c r="J428" s="60">
        <v>6000</v>
      </c>
      <c r="K428" s="71"/>
      <c r="L428" s="71"/>
      <c r="M428" s="71"/>
      <c r="N428" s="71"/>
      <c r="O428" s="71"/>
      <c r="P428" s="77">
        <v>900</v>
      </c>
      <c r="Q428" s="77">
        <v>900</v>
      </c>
      <c r="R428" s="71"/>
      <c r="S428" s="71"/>
      <c r="T428" s="77">
        <v>900</v>
      </c>
      <c r="U428" s="77">
        <v>900</v>
      </c>
      <c r="V428" s="63">
        <f t="shared" ref="V428:V433" si="188">W428</f>
        <v>900</v>
      </c>
      <c r="W428" s="63">
        <f t="shared" ref="W428:W433" si="189">Y428</f>
        <v>900</v>
      </c>
      <c r="X428" s="60">
        <v>6000</v>
      </c>
      <c r="Y428" s="63">
        <f t="shared" ref="Y428:Y433" si="190">K428+Q428</f>
        <v>900</v>
      </c>
      <c r="Z428" s="63">
        <v>3000</v>
      </c>
      <c r="AA428" s="63">
        <v>3000</v>
      </c>
      <c r="AB428" s="63">
        <v>3000</v>
      </c>
      <c r="AC428" s="63"/>
      <c r="AD428" s="63"/>
      <c r="AE428" s="63"/>
      <c r="AG428" s="102"/>
      <c r="AH428" s="116">
        <f t="shared" si="187"/>
        <v>0</v>
      </c>
      <c r="AI428" s="368">
        <f t="shared" si="173"/>
        <v>0</v>
      </c>
      <c r="AJ428" s="368">
        <f t="shared" si="174"/>
        <v>0</v>
      </c>
      <c r="AK428" s="64"/>
      <c r="AL428" s="64"/>
      <c r="AM428" s="64"/>
      <c r="AN428" s="64"/>
      <c r="AO428" s="64"/>
      <c r="AP428" s="64"/>
      <c r="AQ428" s="64"/>
      <c r="AR428" s="64"/>
      <c r="AS428" s="64"/>
      <c r="AT428" s="64"/>
      <c r="AU428" s="64"/>
      <c r="AV428" s="64"/>
      <c r="AW428" s="64"/>
      <c r="AX428" s="64"/>
      <c r="AY428" s="64"/>
      <c r="AZ428" s="64"/>
      <c r="BA428" s="64"/>
      <c r="BB428" s="64"/>
      <c r="BC428" s="64"/>
      <c r="BD428" s="64"/>
      <c r="BE428" s="64"/>
      <c r="BF428" s="64"/>
      <c r="BG428" s="64"/>
      <c r="BH428" s="64"/>
      <c r="BI428" s="64"/>
      <c r="BJ428" s="64"/>
      <c r="BK428" s="64"/>
      <c r="BL428" s="64"/>
      <c r="BM428" s="64"/>
      <c r="BN428" s="64"/>
      <c r="BO428" s="64"/>
      <c r="BP428" s="64"/>
      <c r="BQ428" s="64"/>
      <c r="BR428" s="64"/>
      <c r="BS428" s="64"/>
      <c r="BT428" s="64"/>
      <c r="BU428" s="64"/>
      <c r="BV428" s="64"/>
      <c r="BW428" s="64"/>
      <c r="BX428" s="64"/>
      <c r="BY428" s="64"/>
      <c r="BZ428" s="64"/>
      <c r="CA428" s="64"/>
      <c r="CB428" s="64"/>
      <c r="CC428" s="64"/>
      <c r="CD428" s="64"/>
      <c r="CE428" s="64"/>
      <c r="CF428" s="64"/>
      <c r="CG428" s="64"/>
      <c r="CH428" s="65"/>
    </row>
    <row r="429" spans="1:86" s="66" customFormat="1" ht="33.75" customHeight="1" x14ac:dyDescent="0.25">
      <c r="A429" s="57" t="s">
        <v>184</v>
      </c>
      <c r="B429" s="172" t="s">
        <v>626</v>
      </c>
      <c r="C429" s="52">
        <v>1</v>
      </c>
      <c r="D429" s="52"/>
      <c r="E429" s="52"/>
      <c r="F429" s="52"/>
      <c r="G429" s="172"/>
      <c r="H429" s="62" t="s">
        <v>627</v>
      </c>
      <c r="I429" s="60">
        <v>10945</v>
      </c>
      <c r="J429" s="60">
        <v>10945</v>
      </c>
      <c r="K429" s="71"/>
      <c r="L429" s="71"/>
      <c r="M429" s="71"/>
      <c r="N429" s="71"/>
      <c r="O429" s="71"/>
      <c r="P429" s="77">
        <v>2400</v>
      </c>
      <c r="Q429" s="77">
        <v>2400</v>
      </c>
      <c r="R429" s="71"/>
      <c r="S429" s="71"/>
      <c r="T429" s="77">
        <v>2400</v>
      </c>
      <c r="U429" s="77">
        <v>2400</v>
      </c>
      <c r="V429" s="63">
        <f t="shared" si="188"/>
        <v>2400</v>
      </c>
      <c r="W429" s="63">
        <f t="shared" si="189"/>
        <v>2400</v>
      </c>
      <c r="X429" s="60">
        <v>10945</v>
      </c>
      <c r="Y429" s="63">
        <f t="shared" si="190"/>
        <v>2400</v>
      </c>
      <c r="Z429" s="63">
        <v>4000</v>
      </c>
      <c r="AA429" s="63">
        <v>4000</v>
      </c>
      <c r="AB429" s="63">
        <v>4000</v>
      </c>
      <c r="AC429" s="63"/>
      <c r="AD429" s="63"/>
      <c r="AE429" s="63"/>
      <c r="AG429" s="102"/>
      <c r="AH429" s="116">
        <f t="shared" si="187"/>
        <v>0</v>
      </c>
      <c r="AI429" s="368">
        <f t="shared" si="173"/>
        <v>0</v>
      </c>
      <c r="AJ429" s="368">
        <f t="shared" si="174"/>
        <v>0</v>
      </c>
      <c r="AK429" s="64"/>
      <c r="AL429" s="64"/>
      <c r="AM429" s="64"/>
      <c r="AN429" s="64"/>
      <c r="AO429" s="64"/>
      <c r="AP429" s="64"/>
      <c r="AQ429" s="64"/>
      <c r="AR429" s="64"/>
      <c r="AS429" s="64"/>
      <c r="AT429" s="64"/>
      <c r="AU429" s="64"/>
      <c r="AV429" s="64"/>
      <c r="AW429" s="64"/>
      <c r="AX429" s="64"/>
      <c r="AY429" s="64"/>
      <c r="AZ429" s="64"/>
      <c r="BA429" s="64"/>
      <c r="BB429" s="64"/>
      <c r="BC429" s="64"/>
      <c r="BD429" s="64"/>
      <c r="BE429" s="64"/>
      <c r="BF429" s="64"/>
      <c r="BG429" s="64"/>
      <c r="BH429" s="64"/>
      <c r="BI429" s="64"/>
      <c r="BJ429" s="64"/>
      <c r="BK429" s="64"/>
      <c r="BL429" s="64"/>
      <c r="BM429" s="64"/>
      <c r="BN429" s="64"/>
      <c r="BO429" s="64"/>
      <c r="BP429" s="64"/>
      <c r="BQ429" s="64"/>
      <c r="BR429" s="64"/>
      <c r="BS429" s="64"/>
      <c r="BT429" s="64"/>
      <c r="BU429" s="64"/>
      <c r="BV429" s="64"/>
      <c r="BW429" s="64"/>
      <c r="BX429" s="64"/>
      <c r="BY429" s="64"/>
      <c r="BZ429" s="64"/>
      <c r="CA429" s="64"/>
      <c r="CB429" s="64"/>
      <c r="CC429" s="64"/>
      <c r="CD429" s="64"/>
      <c r="CE429" s="64"/>
      <c r="CF429" s="64"/>
      <c r="CG429" s="64"/>
      <c r="CH429" s="65"/>
    </row>
    <row r="430" spans="1:86" s="66" customFormat="1" ht="39" customHeight="1" x14ac:dyDescent="0.25">
      <c r="A430" s="57" t="s">
        <v>226</v>
      </c>
      <c r="B430" s="172" t="s">
        <v>628</v>
      </c>
      <c r="C430" s="52">
        <v>1</v>
      </c>
      <c r="D430" s="52"/>
      <c r="E430" s="52"/>
      <c r="F430" s="52"/>
      <c r="G430" s="172"/>
      <c r="H430" s="62" t="s">
        <v>629</v>
      </c>
      <c r="I430" s="60">
        <v>5500</v>
      </c>
      <c r="J430" s="60">
        <v>5500</v>
      </c>
      <c r="K430" s="71"/>
      <c r="L430" s="71"/>
      <c r="M430" s="71"/>
      <c r="N430" s="71"/>
      <c r="O430" s="71"/>
      <c r="P430" s="71">
        <v>800</v>
      </c>
      <c r="Q430" s="71">
        <v>800</v>
      </c>
      <c r="R430" s="71"/>
      <c r="S430" s="71"/>
      <c r="T430" s="71">
        <v>800</v>
      </c>
      <c r="U430" s="71">
        <v>800</v>
      </c>
      <c r="V430" s="63">
        <f t="shared" si="188"/>
        <v>800</v>
      </c>
      <c r="W430" s="63">
        <f t="shared" si="189"/>
        <v>800</v>
      </c>
      <c r="X430" s="60">
        <v>5500</v>
      </c>
      <c r="Y430" s="63">
        <f t="shared" si="190"/>
        <v>800</v>
      </c>
      <c r="Z430" s="63">
        <v>3000</v>
      </c>
      <c r="AA430" s="63">
        <v>3000</v>
      </c>
      <c r="AB430" s="63">
        <v>3000</v>
      </c>
      <c r="AC430" s="63"/>
      <c r="AD430" s="63"/>
      <c r="AE430" s="63"/>
      <c r="AG430" s="102"/>
      <c r="AH430" s="116">
        <f t="shared" si="187"/>
        <v>0</v>
      </c>
      <c r="AI430" s="368">
        <f t="shared" si="173"/>
        <v>0</v>
      </c>
      <c r="AJ430" s="368">
        <f t="shared" si="174"/>
        <v>0</v>
      </c>
      <c r="AK430" s="64"/>
      <c r="AL430" s="64"/>
      <c r="AM430" s="64"/>
      <c r="AN430" s="64"/>
      <c r="AO430" s="64"/>
      <c r="AP430" s="64"/>
      <c r="AQ430" s="64"/>
      <c r="AR430" s="64"/>
      <c r="AS430" s="64"/>
      <c r="AT430" s="64"/>
      <c r="AU430" s="64"/>
      <c r="AV430" s="64"/>
      <c r="AW430" s="64"/>
      <c r="AX430" s="64"/>
      <c r="AY430" s="64"/>
      <c r="AZ430" s="64"/>
      <c r="BA430" s="64"/>
      <c r="BB430" s="64"/>
      <c r="BC430" s="64"/>
      <c r="BD430" s="64"/>
      <c r="BE430" s="64"/>
      <c r="BF430" s="64"/>
      <c r="BG430" s="64"/>
      <c r="BH430" s="64"/>
      <c r="BI430" s="64"/>
      <c r="BJ430" s="64"/>
      <c r="BK430" s="64"/>
      <c r="BL430" s="64"/>
      <c r="BM430" s="64"/>
      <c r="BN430" s="64"/>
      <c r="BO430" s="64"/>
      <c r="BP430" s="64"/>
      <c r="BQ430" s="64"/>
      <c r="BR430" s="64"/>
      <c r="BS430" s="64"/>
      <c r="BT430" s="64"/>
      <c r="BU430" s="64"/>
      <c r="BV430" s="64"/>
      <c r="BW430" s="64"/>
      <c r="BX430" s="64"/>
      <c r="BY430" s="64"/>
      <c r="BZ430" s="64"/>
      <c r="CA430" s="64"/>
      <c r="CB430" s="64"/>
      <c r="CC430" s="64"/>
      <c r="CD430" s="64"/>
      <c r="CE430" s="64"/>
      <c r="CF430" s="64"/>
      <c r="CG430" s="64"/>
      <c r="CH430" s="65"/>
    </row>
    <row r="431" spans="1:86" s="66" customFormat="1" ht="15.75" x14ac:dyDescent="0.25">
      <c r="A431" s="57" t="s">
        <v>229</v>
      </c>
      <c r="B431" s="172" t="s">
        <v>630</v>
      </c>
      <c r="C431" s="52">
        <v>1</v>
      </c>
      <c r="D431" s="52"/>
      <c r="E431" s="52"/>
      <c r="F431" s="52"/>
      <c r="G431" s="172"/>
      <c r="H431" s="62" t="s">
        <v>631</v>
      </c>
      <c r="I431" s="60">
        <v>3000</v>
      </c>
      <c r="J431" s="60">
        <v>3000</v>
      </c>
      <c r="K431" s="71"/>
      <c r="L431" s="71"/>
      <c r="M431" s="71"/>
      <c r="N431" s="71"/>
      <c r="O431" s="71"/>
      <c r="P431" s="71">
        <v>800</v>
      </c>
      <c r="Q431" s="71">
        <v>800</v>
      </c>
      <c r="R431" s="71"/>
      <c r="S431" s="71"/>
      <c r="T431" s="71">
        <v>800</v>
      </c>
      <c r="U431" s="71">
        <v>800</v>
      </c>
      <c r="V431" s="63">
        <f t="shared" si="188"/>
        <v>800</v>
      </c>
      <c r="W431" s="63">
        <f t="shared" si="189"/>
        <v>800</v>
      </c>
      <c r="X431" s="60">
        <v>3000</v>
      </c>
      <c r="Y431" s="63">
        <f t="shared" si="190"/>
        <v>800</v>
      </c>
      <c r="Z431" s="63">
        <f>X431-Y431</f>
        <v>2200</v>
      </c>
      <c r="AA431" s="63">
        <v>2200</v>
      </c>
      <c r="AB431" s="63">
        <v>2200</v>
      </c>
      <c r="AC431" s="63"/>
      <c r="AD431" s="63"/>
      <c r="AE431" s="63"/>
      <c r="AG431" s="102"/>
      <c r="AH431" s="116">
        <f t="shared" si="187"/>
        <v>0</v>
      </c>
      <c r="AI431" s="368">
        <f t="shared" si="173"/>
        <v>0</v>
      </c>
      <c r="AJ431" s="368">
        <f t="shared" si="174"/>
        <v>0</v>
      </c>
      <c r="AK431" s="64"/>
      <c r="AL431" s="64"/>
      <c r="AM431" s="64"/>
      <c r="AN431" s="64"/>
      <c r="AO431" s="64"/>
      <c r="AP431" s="64"/>
      <c r="AQ431" s="64"/>
      <c r="AR431" s="64"/>
      <c r="AS431" s="64"/>
      <c r="AT431" s="64"/>
      <c r="AU431" s="64"/>
      <c r="AV431" s="64"/>
      <c r="AW431" s="64"/>
      <c r="AX431" s="64"/>
      <c r="AY431" s="64"/>
      <c r="AZ431" s="64"/>
      <c r="BA431" s="64"/>
      <c r="BB431" s="64"/>
      <c r="BC431" s="64"/>
      <c r="BD431" s="64"/>
      <c r="BE431" s="64"/>
      <c r="BF431" s="64"/>
      <c r="BG431" s="64"/>
      <c r="BH431" s="64"/>
      <c r="BI431" s="64"/>
      <c r="BJ431" s="64"/>
      <c r="BK431" s="64"/>
      <c r="BL431" s="64"/>
      <c r="BM431" s="64"/>
      <c r="BN431" s="64"/>
      <c r="BO431" s="64"/>
      <c r="BP431" s="64"/>
      <c r="BQ431" s="64"/>
      <c r="BR431" s="64"/>
      <c r="BS431" s="64"/>
      <c r="BT431" s="64"/>
      <c r="BU431" s="64"/>
      <c r="BV431" s="64"/>
      <c r="BW431" s="64"/>
      <c r="BX431" s="64"/>
      <c r="BY431" s="64"/>
      <c r="BZ431" s="64"/>
      <c r="CA431" s="64"/>
      <c r="CB431" s="64"/>
      <c r="CC431" s="64"/>
      <c r="CD431" s="64"/>
      <c r="CE431" s="64"/>
      <c r="CF431" s="64"/>
      <c r="CG431" s="64"/>
      <c r="CH431" s="65"/>
    </row>
    <row r="432" spans="1:86" s="66" customFormat="1" ht="54" customHeight="1" x14ac:dyDescent="0.25">
      <c r="A432" s="57" t="s">
        <v>232</v>
      </c>
      <c r="B432" s="172" t="s">
        <v>632</v>
      </c>
      <c r="C432" s="52">
        <v>1</v>
      </c>
      <c r="D432" s="52"/>
      <c r="E432" s="52"/>
      <c r="F432" s="52"/>
      <c r="G432" s="172"/>
      <c r="H432" s="62" t="s">
        <v>633</v>
      </c>
      <c r="I432" s="60">
        <v>4000</v>
      </c>
      <c r="J432" s="60">
        <v>4000</v>
      </c>
      <c r="K432" s="71"/>
      <c r="L432" s="71"/>
      <c r="M432" s="71"/>
      <c r="N432" s="71"/>
      <c r="O432" s="71"/>
      <c r="P432" s="71">
        <v>600</v>
      </c>
      <c r="Q432" s="71">
        <v>600</v>
      </c>
      <c r="R432" s="71"/>
      <c r="S432" s="71"/>
      <c r="T432" s="71">
        <v>600</v>
      </c>
      <c r="U432" s="71">
        <v>600</v>
      </c>
      <c r="V432" s="63">
        <f t="shared" si="188"/>
        <v>600</v>
      </c>
      <c r="W432" s="63">
        <f t="shared" si="189"/>
        <v>600</v>
      </c>
      <c r="X432" s="60">
        <v>4000</v>
      </c>
      <c r="Y432" s="63">
        <f t="shared" si="190"/>
        <v>600</v>
      </c>
      <c r="Z432" s="63">
        <v>1000</v>
      </c>
      <c r="AA432" s="63">
        <v>1000</v>
      </c>
      <c r="AB432" s="63">
        <v>1000</v>
      </c>
      <c r="AC432" s="63"/>
      <c r="AD432" s="63"/>
      <c r="AE432" s="63"/>
      <c r="AG432" s="102"/>
      <c r="AH432" s="116">
        <f t="shared" si="187"/>
        <v>0</v>
      </c>
      <c r="AI432" s="368">
        <f t="shared" si="173"/>
        <v>0</v>
      </c>
      <c r="AJ432" s="368">
        <f t="shared" si="174"/>
        <v>0</v>
      </c>
      <c r="AK432" s="64"/>
      <c r="AL432" s="64"/>
      <c r="AM432" s="64"/>
      <c r="AN432" s="64"/>
      <c r="AO432" s="64"/>
      <c r="AP432" s="64"/>
      <c r="AQ432" s="64"/>
      <c r="AR432" s="64"/>
      <c r="AS432" s="64"/>
      <c r="AT432" s="64"/>
      <c r="AU432" s="64"/>
      <c r="AV432" s="64"/>
      <c r="AW432" s="64"/>
      <c r="AX432" s="64"/>
      <c r="AY432" s="64"/>
      <c r="AZ432" s="64"/>
      <c r="BA432" s="64"/>
      <c r="BB432" s="64"/>
      <c r="BC432" s="64"/>
      <c r="BD432" s="64"/>
      <c r="BE432" s="64"/>
      <c r="BF432" s="64"/>
      <c r="BG432" s="64"/>
      <c r="BH432" s="64"/>
      <c r="BI432" s="64"/>
      <c r="BJ432" s="64"/>
      <c r="BK432" s="64"/>
      <c r="BL432" s="64"/>
      <c r="BM432" s="64"/>
      <c r="BN432" s="64"/>
      <c r="BO432" s="64"/>
      <c r="BP432" s="64"/>
      <c r="BQ432" s="64"/>
      <c r="BR432" s="64"/>
      <c r="BS432" s="64"/>
      <c r="BT432" s="64"/>
      <c r="BU432" s="64"/>
      <c r="BV432" s="64"/>
      <c r="BW432" s="64"/>
      <c r="BX432" s="64"/>
      <c r="BY432" s="64"/>
      <c r="BZ432" s="64"/>
      <c r="CA432" s="64"/>
      <c r="CB432" s="64"/>
      <c r="CC432" s="64"/>
      <c r="CD432" s="64"/>
      <c r="CE432" s="64"/>
      <c r="CF432" s="64"/>
      <c r="CG432" s="64"/>
      <c r="CH432" s="65"/>
    </row>
    <row r="433" spans="1:86" s="66" customFormat="1" ht="54" customHeight="1" x14ac:dyDescent="0.25">
      <c r="A433" s="57" t="s">
        <v>235</v>
      </c>
      <c r="B433" s="172" t="s">
        <v>634</v>
      </c>
      <c r="C433" s="52">
        <v>1</v>
      </c>
      <c r="D433" s="52"/>
      <c r="E433" s="52"/>
      <c r="F433" s="52"/>
      <c r="G433" s="172"/>
      <c r="H433" s="62" t="s">
        <v>635</v>
      </c>
      <c r="I433" s="60">
        <v>4933</v>
      </c>
      <c r="J433" s="60">
        <v>4933</v>
      </c>
      <c r="K433" s="71"/>
      <c r="L433" s="71"/>
      <c r="M433" s="71"/>
      <c r="N433" s="71"/>
      <c r="O433" s="71"/>
      <c r="P433" s="71">
        <v>800</v>
      </c>
      <c r="Q433" s="71">
        <v>800</v>
      </c>
      <c r="R433" s="71"/>
      <c r="S433" s="71"/>
      <c r="T433" s="71">
        <v>800</v>
      </c>
      <c r="U433" s="71">
        <v>800</v>
      </c>
      <c r="V433" s="63">
        <f t="shared" si="188"/>
        <v>800</v>
      </c>
      <c r="W433" s="63">
        <f t="shared" si="189"/>
        <v>800</v>
      </c>
      <c r="X433" s="60">
        <v>4933</v>
      </c>
      <c r="Y433" s="63">
        <f t="shared" si="190"/>
        <v>800</v>
      </c>
      <c r="Z433" s="63">
        <v>2000</v>
      </c>
      <c r="AA433" s="63">
        <v>2000</v>
      </c>
      <c r="AB433" s="63">
        <v>2000</v>
      </c>
      <c r="AC433" s="63"/>
      <c r="AD433" s="63"/>
      <c r="AE433" s="63"/>
      <c r="AG433" s="102"/>
      <c r="AH433" s="116">
        <f t="shared" si="187"/>
        <v>0</v>
      </c>
      <c r="AI433" s="368">
        <f t="shared" si="173"/>
        <v>0</v>
      </c>
      <c r="AJ433" s="368">
        <f t="shared" si="174"/>
        <v>0</v>
      </c>
      <c r="AK433" s="64"/>
      <c r="AL433" s="64"/>
      <c r="AM433" s="64"/>
      <c r="AN433" s="64"/>
      <c r="AO433" s="64"/>
      <c r="AP433" s="64"/>
      <c r="AQ433" s="64"/>
      <c r="AR433" s="64"/>
      <c r="AS433" s="64"/>
      <c r="AT433" s="64"/>
      <c r="AU433" s="64"/>
      <c r="AV433" s="64"/>
      <c r="AW433" s="64"/>
      <c r="AX433" s="64"/>
      <c r="AY433" s="64"/>
      <c r="AZ433" s="64"/>
      <c r="BA433" s="64"/>
      <c r="BB433" s="64"/>
      <c r="BC433" s="64"/>
      <c r="BD433" s="64"/>
      <c r="BE433" s="64"/>
      <c r="BF433" s="64"/>
      <c r="BG433" s="64"/>
      <c r="BH433" s="64"/>
      <c r="BI433" s="64"/>
      <c r="BJ433" s="64"/>
      <c r="BK433" s="64"/>
      <c r="BL433" s="64"/>
      <c r="BM433" s="64"/>
      <c r="BN433" s="64"/>
      <c r="BO433" s="64"/>
      <c r="BP433" s="64"/>
      <c r="BQ433" s="64"/>
      <c r="BR433" s="64"/>
      <c r="BS433" s="64"/>
      <c r="BT433" s="64"/>
      <c r="BU433" s="64"/>
      <c r="BV433" s="64"/>
      <c r="BW433" s="64"/>
      <c r="BX433" s="64"/>
      <c r="BY433" s="64"/>
      <c r="BZ433" s="64"/>
      <c r="CA433" s="64"/>
      <c r="CB433" s="64"/>
      <c r="CC433" s="64"/>
      <c r="CD433" s="64"/>
      <c r="CE433" s="64"/>
      <c r="CF433" s="64"/>
      <c r="CG433" s="64"/>
      <c r="CH433" s="65"/>
    </row>
    <row r="434" spans="1:86" s="122" customFormat="1" ht="39" customHeight="1" x14ac:dyDescent="0.25">
      <c r="A434" s="117" t="s">
        <v>336</v>
      </c>
      <c r="B434" s="177" t="s">
        <v>189</v>
      </c>
      <c r="C434" s="52"/>
      <c r="D434" s="52"/>
      <c r="E434" s="52"/>
      <c r="F434" s="52"/>
      <c r="G434" s="177"/>
      <c r="H434" s="176"/>
      <c r="I434" s="101"/>
      <c r="J434" s="101"/>
      <c r="K434" s="101"/>
      <c r="L434" s="101"/>
      <c r="M434" s="101"/>
      <c r="N434" s="101"/>
      <c r="O434" s="101"/>
      <c r="P434" s="101"/>
      <c r="Q434" s="101"/>
      <c r="R434" s="101"/>
      <c r="S434" s="101"/>
      <c r="T434" s="101"/>
      <c r="U434" s="101"/>
      <c r="V434" s="63"/>
      <c r="W434" s="101"/>
      <c r="X434" s="101"/>
      <c r="Y434" s="101"/>
      <c r="Z434" s="101"/>
      <c r="AA434" s="101"/>
      <c r="AB434" s="101"/>
      <c r="AC434" s="101"/>
      <c r="AD434" s="54"/>
      <c r="AE434" s="54"/>
      <c r="AG434" s="140"/>
      <c r="AH434" s="116">
        <f t="shared" si="187"/>
        <v>0</v>
      </c>
      <c r="AI434" s="368">
        <f t="shared" si="173"/>
        <v>0</v>
      </c>
      <c r="AJ434" s="368">
        <f t="shared" si="174"/>
        <v>0</v>
      </c>
      <c r="AK434" s="120"/>
      <c r="AL434" s="120"/>
      <c r="AM434" s="120"/>
      <c r="AN434" s="120"/>
      <c r="AO434" s="120"/>
      <c r="AP434" s="120"/>
      <c r="AQ434" s="120"/>
      <c r="AR434" s="120"/>
      <c r="AS434" s="120"/>
      <c r="AT434" s="120"/>
      <c r="AU434" s="120"/>
      <c r="AV434" s="120"/>
      <c r="AW434" s="120"/>
      <c r="AX434" s="120"/>
      <c r="AY434" s="120"/>
      <c r="AZ434" s="120"/>
      <c r="BA434" s="120"/>
      <c r="BB434" s="120"/>
      <c r="BC434" s="120"/>
      <c r="BD434" s="120"/>
      <c r="BE434" s="120"/>
      <c r="BF434" s="120"/>
      <c r="BG434" s="120"/>
      <c r="BH434" s="120"/>
      <c r="BI434" s="120"/>
      <c r="BJ434" s="120"/>
      <c r="BK434" s="120"/>
      <c r="BL434" s="120"/>
      <c r="BM434" s="120"/>
      <c r="BN434" s="120"/>
      <c r="BO434" s="120"/>
      <c r="BP434" s="120"/>
      <c r="BQ434" s="120"/>
      <c r="BR434" s="120"/>
      <c r="BS434" s="120"/>
      <c r="BT434" s="120"/>
      <c r="BU434" s="120"/>
      <c r="BV434" s="120"/>
      <c r="BW434" s="120"/>
      <c r="BX434" s="120"/>
      <c r="BY434" s="120"/>
      <c r="BZ434" s="120"/>
      <c r="CA434" s="120"/>
      <c r="CB434" s="120"/>
      <c r="CC434" s="120"/>
      <c r="CD434" s="120"/>
      <c r="CE434" s="120"/>
      <c r="CF434" s="120"/>
      <c r="CG434" s="120"/>
      <c r="CH434" s="121"/>
    </row>
    <row r="435" spans="1:86" s="66" customFormat="1" ht="47.25" x14ac:dyDescent="0.25">
      <c r="A435" s="57" t="s">
        <v>194</v>
      </c>
      <c r="B435" s="216" t="s">
        <v>636</v>
      </c>
      <c r="C435" s="52"/>
      <c r="D435" s="52"/>
      <c r="E435" s="52">
        <v>1</v>
      </c>
      <c r="F435" s="52">
        <v>1</v>
      </c>
      <c r="G435" s="216"/>
      <c r="H435" s="141" t="s">
        <v>991</v>
      </c>
      <c r="I435" s="60">
        <v>16500</v>
      </c>
      <c r="J435" s="60">
        <v>16500</v>
      </c>
      <c r="K435" s="71"/>
      <c r="L435" s="71"/>
      <c r="M435" s="71"/>
      <c r="N435" s="71"/>
      <c r="O435" s="71"/>
      <c r="P435" s="74">
        <v>1000</v>
      </c>
      <c r="Q435" s="74">
        <v>1000</v>
      </c>
      <c r="R435" s="74"/>
      <c r="S435" s="74"/>
      <c r="T435" s="74">
        <v>1000</v>
      </c>
      <c r="U435" s="74">
        <v>1000</v>
      </c>
      <c r="V435" s="63">
        <f>W435</f>
        <v>1000</v>
      </c>
      <c r="W435" s="63">
        <f>Y435</f>
        <v>1000</v>
      </c>
      <c r="X435" s="60">
        <v>16500</v>
      </c>
      <c r="Y435" s="63">
        <f>K435+Q435</f>
        <v>1000</v>
      </c>
      <c r="Z435" s="63">
        <v>11000</v>
      </c>
      <c r="AA435" s="63">
        <v>9000</v>
      </c>
      <c r="AB435" s="63">
        <v>9000</v>
      </c>
      <c r="AC435" s="63"/>
      <c r="AD435" s="63"/>
      <c r="AE435" s="63"/>
      <c r="AF435" s="52"/>
      <c r="AG435" s="102"/>
      <c r="AH435" s="116">
        <f t="shared" si="187"/>
        <v>0</v>
      </c>
      <c r="AI435" s="368">
        <f t="shared" si="173"/>
        <v>0</v>
      </c>
      <c r="AJ435" s="368">
        <f t="shared" si="174"/>
        <v>0</v>
      </c>
      <c r="AK435" s="64"/>
      <c r="AL435" s="64"/>
      <c r="AM435" s="64"/>
      <c r="AN435" s="64"/>
      <c r="AO435" s="64"/>
      <c r="AP435" s="64"/>
      <c r="AQ435" s="64"/>
      <c r="AR435" s="64"/>
      <c r="AS435" s="64"/>
      <c r="AT435" s="64"/>
      <c r="AU435" s="64"/>
      <c r="AV435" s="64"/>
      <c r="AW435" s="64"/>
      <c r="AX435" s="64"/>
      <c r="AY435" s="64"/>
      <c r="AZ435" s="64"/>
      <c r="BA435" s="64"/>
      <c r="BB435" s="64"/>
      <c r="BC435" s="64"/>
      <c r="BD435" s="64"/>
      <c r="BE435" s="64"/>
      <c r="BF435" s="64"/>
      <c r="BG435" s="64"/>
      <c r="BH435" s="64"/>
      <c r="BI435" s="64"/>
      <c r="BJ435" s="64"/>
      <c r="BK435" s="64"/>
      <c r="BL435" s="64"/>
      <c r="BM435" s="64"/>
      <c r="BN435" s="64"/>
      <c r="BO435" s="64"/>
      <c r="BP435" s="64"/>
      <c r="BQ435" s="64"/>
      <c r="BR435" s="64"/>
      <c r="BS435" s="64"/>
      <c r="BT435" s="64"/>
      <c r="BU435" s="64"/>
      <c r="BV435" s="64"/>
      <c r="BW435" s="64"/>
      <c r="BX435" s="64"/>
      <c r="BY435" s="64"/>
      <c r="BZ435" s="64"/>
      <c r="CA435" s="64"/>
      <c r="CB435" s="64"/>
      <c r="CC435" s="64"/>
      <c r="CD435" s="64"/>
      <c r="CE435" s="64"/>
      <c r="CF435" s="64"/>
      <c r="CG435" s="64"/>
      <c r="CH435" s="65"/>
    </row>
    <row r="436" spans="1:86" s="66" customFormat="1" ht="47.25" x14ac:dyDescent="0.25">
      <c r="A436" s="55" t="s">
        <v>78</v>
      </c>
      <c r="B436" s="56" t="s">
        <v>244</v>
      </c>
      <c r="C436" s="52"/>
      <c r="D436" s="52"/>
      <c r="E436" s="52"/>
      <c r="F436" s="52"/>
      <c r="G436" s="56"/>
      <c r="H436" s="142"/>
      <c r="I436" s="101">
        <f t="shared" ref="I436:AE436" si="191">I438</f>
        <v>1403.0612244897959</v>
      </c>
      <c r="J436" s="101">
        <f t="shared" si="191"/>
        <v>1375</v>
      </c>
      <c r="K436" s="101">
        <f t="shared" si="191"/>
        <v>0</v>
      </c>
      <c r="L436" s="101">
        <f t="shared" si="191"/>
        <v>0</v>
      </c>
      <c r="M436" s="101">
        <f t="shared" si="191"/>
        <v>0</v>
      </c>
      <c r="N436" s="101">
        <f t="shared" si="191"/>
        <v>0</v>
      </c>
      <c r="O436" s="101">
        <f t="shared" si="191"/>
        <v>0</v>
      </c>
      <c r="P436" s="101">
        <f t="shared" si="191"/>
        <v>700</v>
      </c>
      <c r="Q436" s="101">
        <f t="shared" si="191"/>
        <v>700</v>
      </c>
      <c r="R436" s="101">
        <f t="shared" si="191"/>
        <v>0</v>
      </c>
      <c r="S436" s="101">
        <f t="shared" si="191"/>
        <v>0</v>
      </c>
      <c r="T436" s="101">
        <f t="shared" si="191"/>
        <v>700</v>
      </c>
      <c r="U436" s="101">
        <f t="shared" si="191"/>
        <v>700</v>
      </c>
      <c r="V436" s="101">
        <f t="shared" si="191"/>
        <v>700</v>
      </c>
      <c r="W436" s="101">
        <f t="shared" si="191"/>
        <v>700</v>
      </c>
      <c r="X436" s="101">
        <f t="shared" si="191"/>
        <v>1375</v>
      </c>
      <c r="Y436" s="101">
        <f t="shared" si="191"/>
        <v>700</v>
      </c>
      <c r="Z436" s="101">
        <f t="shared" si="191"/>
        <v>630</v>
      </c>
      <c r="AA436" s="101">
        <f t="shared" si="191"/>
        <v>630</v>
      </c>
      <c r="AB436" s="101">
        <f t="shared" si="191"/>
        <v>630</v>
      </c>
      <c r="AC436" s="101">
        <f t="shared" si="191"/>
        <v>0</v>
      </c>
      <c r="AD436" s="101">
        <f t="shared" si="191"/>
        <v>0</v>
      </c>
      <c r="AE436" s="101">
        <f t="shared" si="191"/>
        <v>0</v>
      </c>
      <c r="AG436" s="102"/>
      <c r="AH436" s="116">
        <f t="shared" si="187"/>
        <v>0</v>
      </c>
      <c r="AI436" s="368">
        <f t="shared" si="173"/>
        <v>0</v>
      </c>
      <c r="AJ436" s="368">
        <f t="shared" si="174"/>
        <v>0</v>
      </c>
      <c r="AK436" s="64"/>
      <c r="AL436" s="64"/>
      <c r="AM436" s="64"/>
      <c r="AN436" s="64"/>
      <c r="AO436" s="64"/>
      <c r="AP436" s="64"/>
      <c r="AQ436" s="64"/>
      <c r="AR436" s="64"/>
      <c r="AS436" s="64"/>
      <c r="AT436" s="64"/>
      <c r="AU436" s="64"/>
      <c r="AV436" s="64"/>
      <c r="AW436" s="64"/>
      <c r="AX436" s="64"/>
      <c r="AY436" s="64"/>
      <c r="AZ436" s="64"/>
      <c r="BA436" s="64"/>
      <c r="BB436" s="64"/>
      <c r="BC436" s="64"/>
      <c r="BD436" s="64"/>
      <c r="BE436" s="64"/>
      <c r="BF436" s="64"/>
      <c r="BG436" s="64"/>
      <c r="BH436" s="64"/>
      <c r="BI436" s="64"/>
      <c r="BJ436" s="64"/>
      <c r="BK436" s="64"/>
      <c r="BL436" s="64"/>
      <c r="BM436" s="64"/>
      <c r="BN436" s="64"/>
      <c r="BO436" s="64"/>
      <c r="BP436" s="64"/>
      <c r="BQ436" s="64"/>
      <c r="BR436" s="64"/>
      <c r="BS436" s="64"/>
      <c r="BT436" s="64"/>
      <c r="BU436" s="64"/>
      <c r="BV436" s="64"/>
      <c r="BW436" s="64"/>
      <c r="BX436" s="64"/>
      <c r="BY436" s="64"/>
      <c r="BZ436" s="64"/>
      <c r="CA436" s="64"/>
      <c r="CB436" s="64"/>
      <c r="CC436" s="64"/>
      <c r="CD436" s="64"/>
      <c r="CE436" s="64"/>
      <c r="CF436" s="64"/>
      <c r="CG436" s="64"/>
      <c r="CH436" s="65"/>
    </row>
    <row r="437" spans="1:86" s="122" customFormat="1" ht="23.45" customHeight="1" x14ac:dyDescent="0.25">
      <c r="A437" s="151" t="s">
        <v>182</v>
      </c>
      <c r="B437" s="56" t="s">
        <v>183</v>
      </c>
      <c r="C437" s="52"/>
      <c r="D437" s="52"/>
      <c r="E437" s="52"/>
      <c r="F437" s="52"/>
      <c r="G437" s="56"/>
      <c r="H437" s="105"/>
      <c r="I437" s="101"/>
      <c r="J437" s="101"/>
      <c r="K437" s="101"/>
      <c r="L437" s="101"/>
      <c r="M437" s="101"/>
      <c r="N437" s="101"/>
      <c r="O437" s="101"/>
      <c r="P437" s="101"/>
      <c r="Q437" s="101"/>
      <c r="R437" s="101"/>
      <c r="S437" s="101"/>
      <c r="T437" s="101"/>
      <c r="U437" s="101"/>
      <c r="V437" s="63"/>
      <c r="W437" s="101"/>
      <c r="X437" s="101"/>
      <c r="Y437" s="101"/>
      <c r="Z437" s="101"/>
      <c r="AA437" s="101"/>
      <c r="AB437" s="101"/>
      <c r="AC437" s="101"/>
      <c r="AD437" s="54"/>
      <c r="AE437" s="54"/>
      <c r="AF437" s="93"/>
      <c r="AG437" s="140"/>
      <c r="AH437" s="116">
        <f t="shared" si="187"/>
        <v>0</v>
      </c>
      <c r="AI437" s="368">
        <f t="shared" si="173"/>
        <v>0</v>
      </c>
      <c r="AJ437" s="368">
        <f t="shared" si="174"/>
        <v>0</v>
      </c>
      <c r="AK437" s="120"/>
      <c r="AL437" s="120"/>
      <c r="AM437" s="120"/>
      <c r="AN437" s="120"/>
      <c r="AO437" s="120"/>
      <c r="AP437" s="120"/>
      <c r="AQ437" s="120"/>
      <c r="AR437" s="120"/>
      <c r="AS437" s="120"/>
      <c r="AT437" s="120"/>
      <c r="AU437" s="120"/>
      <c r="AV437" s="120"/>
      <c r="AW437" s="120"/>
      <c r="AX437" s="120"/>
      <c r="AY437" s="120"/>
      <c r="AZ437" s="120"/>
      <c r="BA437" s="120"/>
      <c r="BB437" s="120"/>
      <c r="BC437" s="120"/>
      <c r="BD437" s="120"/>
      <c r="BE437" s="120"/>
      <c r="BF437" s="120"/>
      <c r="BG437" s="120"/>
      <c r="BH437" s="120"/>
      <c r="BI437" s="120"/>
      <c r="BJ437" s="120"/>
      <c r="BK437" s="120"/>
      <c r="BL437" s="120"/>
      <c r="BM437" s="120"/>
      <c r="BN437" s="120"/>
      <c r="BO437" s="120"/>
      <c r="BP437" s="120"/>
      <c r="BQ437" s="120"/>
      <c r="BR437" s="120"/>
      <c r="BS437" s="120"/>
      <c r="BT437" s="120"/>
      <c r="BU437" s="120"/>
      <c r="BV437" s="120"/>
      <c r="BW437" s="120"/>
      <c r="BX437" s="120"/>
      <c r="BY437" s="120"/>
      <c r="BZ437" s="120"/>
      <c r="CA437" s="120"/>
      <c r="CB437" s="120"/>
      <c r="CC437" s="120"/>
      <c r="CD437" s="120"/>
      <c r="CE437" s="120"/>
      <c r="CF437" s="120"/>
      <c r="CG437" s="120"/>
      <c r="CH437" s="121"/>
    </row>
    <row r="438" spans="1:86" s="66" customFormat="1" ht="37.5" customHeight="1" x14ac:dyDescent="0.25">
      <c r="A438" s="283">
        <v>1</v>
      </c>
      <c r="B438" s="76" t="s">
        <v>637</v>
      </c>
      <c r="C438" s="52"/>
      <c r="D438" s="52"/>
      <c r="E438" s="52">
        <v>1</v>
      </c>
      <c r="F438" s="52">
        <v>1</v>
      </c>
      <c r="G438" s="76"/>
      <c r="H438" s="52" t="s">
        <v>638</v>
      </c>
      <c r="I438" s="60">
        <f>J438*100/98</f>
        <v>1403.0612244897959</v>
      </c>
      <c r="J438" s="60">
        <v>1375</v>
      </c>
      <c r="K438" s="71"/>
      <c r="L438" s="71"/>
      <c r="M438" s="71"/>
      <c r="N438" s="71"/>
      <c r="O438" s="71"/>
      <c r="P438" s="77">
        <v>700</v>
      </c>
      <c r="Q438" s="77">
        <v>700</v>
      </c>
      <c r="R438" s="71"/>
      <c r="S438" s="71"/>
      <c r="T438" s="77">
        <v>700</v>
      </c>
      <c r="U438" s="77">
        <v>700</v>
      </c>
      <c r="V438" s="63">
        <f>W438</f>
        <v>700</v>
      </c>
      <c r="W438" s="63">
        <f>Y438</f>
        <v>700</v>
      </c>
      <c r="X438" s="60">
        <v>1375</v>
      </c>
      <c r="Y438" s="63">
        <f>K438+Q438</f>
        <v>700</v>
      </c>
      <c r="Z438" s="63">
        <v>630</v>
      </c>
      <c r="AA438" s="63">
        <f>AB438</f>
        <v>630</v>
      </c>
      <c r="AB438" s="63">
        <v>630</v>
      </c>
      <c r="AC438" s="63"/>
      <c r="AD438" s="63"/>
      <c r="AE438" s="63"/>
      <c r="AF438" s="52"/>
      <c r="AG438" s="102"/>
      <c r="AH438" s="116">
        <f t="shared" si="187"/>
        <v>0</v>
      </c>
      <c r="AI438" s="368">
        <f t="shared" si="173"/>
        <v>0</v>
      </c>
      <c r="AJ438" s="368">
        <f t="shared" si="174"/>
        <v>0</v>
      </c>
      <c r="AK438" s="64"/>
      <c r="AL438" s="64"/>
      <c r="AM438" s="64"/>
      <c r="AN438" s="64"/>
      <c r="AO438" s="64"/>
      <c r="AP438" s="64"/>
      <c r="AQ438" s="64"/>
      <c r="AR438" s="64"/>
      <c r="AS438" s="64"/>
      <c r="AT438" s="64"/>
      <c r="AU438" s="64"/>
      <c r="AV438" s="64"/>
      <c r="AW438" s="64"/>
      <c r="AX438" s="64"/>
      <c r="AY438" s="64"/>
      <c r="AZ438" s="64"/>
      <c r="BA438" s="64"/>
      <c r="BB438" s="64"/>
      <c r="BC438" s="64"/>
      <c r="BD438" s="64"/>
      <c r="BE438" s="64"/>
      <c r="BF438" s="64"/>
      <c r="BG438" s="64"/>
      <c r="BH438" s="64"/>
      <c r="BI438" s="64"/>
      <c r="BJ438" s="64"/>
      <c r="BK438" s="64"/>
      <c r="BL438" s="64"/>
      <c r="BM438" s="64"/>
      <c r="BN438" s="64"/>
      <c r="BO438" s="64"/>
      <c r="BP438" s="64"/>
      <c r="BQ438" s="64"/>
      <c r="BR438" s="64"/>
      <c r="BS438" s="64"/>
      <c r="BT438" s="64"/>
      <c r="BU438" s="64"/>
      <c r="BV438" s="64"/>
      <c r="BW438" s="64"/>
      <c r="BX438" s="64"/>
      <c r="BY438" s="64"/>
      <c r="BZ438" s="64"/>
      <c r="CA438" s="64"/>
      <c r="CB438" s="64"/>
      <c r="CC438" s="64"/>
      <c r="CD438" s="64"/>
      <c r="CE438" s="64"/>
      <c r="CF438" s="64"/>
      <c r="CG438" s="64"/>
      <c r="CH438" s="65"/>
    </row>
    <row r="439" spans="1:86" s="66" customFormat="1" ht="45" customHeight="1" x14ac:dyDescent="0.25">
      <c r="A439" s="50" t="s">
        <v>639</v>
      </c>
      <c r="B439" s="164" t="s">
        <v>640</v>
      </c>
      <c r="C439" s="52"/>
      <c r="D439" s="52"/>
      <c r="E439" s="52"/>
      <c r="F439" s="52"/>
      <c r="G439" s="164"/>
      <c r="H439" s="142"/>
      <c r="I439" s="101">
        <f t="shared" ref="I439:AC439" si="192">I440+I448+I451+I509+I522</f>
        <v>222335.32743764171</v>
      </c>
      <c r="J439" s="101">
        <f t="shared" si="192"/>
        <v>221883</v>
      </c>
      <c r="K439" s="101">
        <f t="shared" si="192"/>
        <v>14000</v>
      </c>
      <c r="L439" s="101">
        <f t="shared" si="192"/>
        <v>0</v>
      </c>
      <c r="M439" s="101">
        <f t="shared" si="192"/>
        <v>14000</v>
      </c>
      <c r="N439" s="101">
        <f t="shared" si="192"/>
        <v>14000</v>
      </c>
      <c r="O439" s="101">
        <f t="shared" si="192"/>
        <v>0</v>
      </c>
      <c r="P439" s="101">
        <f t="shared" si="192"/>
        <v>28223</v>
      </c>
      <c r="Q439" s="101">
        <f t="shared" si="192"/>
        <v>28223</v>
      </c>
      <c r="R439" s="101">
        <f t="shared" si="192"/>
        <v>12842.377231</v>
      </c>
      <c r="S439" s="101">
        <f t="shared" si="192"/>
        <v>12842.377231</v>
      </c>
      <c r="T439" s="101">
        <f t="shared" si="192"/>
        <v>28223</v>
      </c>
      <c r="U439" s="101">
        <f t="shared" si="192"/>
        <v>28223</v>
      </c>
      <c r="V439" s="101">
        <f t="shared" si="192"/>
        <v>42223</v>
      </c>
      <c r="W439" s="101">
        <f t="shared" si="192"/>
        <v>42223</v>
      </c>
      <c r="X439" s="101">
        <f t="shared" si="192"/>
        <v>221882.94</v>
      </c>
      <c r="Y439" s="101">
        <f t="shared" si="192"/>
        <v>42223</v>
      </c>
      <c r="Z439" s="101">
        <f t="shared" si="192"/>
        <v>60260</v>
      </c>
      <c r="AA439" s="101">
        <f t="shared" si="192"/>
        <v>74555</v>
      </c>
      <c r="AB439" s="101">
        <f t="shared" si="192"/>
        <v>40500</v>
      </c>
      <c r="AC439" s="101">
        <f t="shared" si="192"/>
        <v>34055</v>
      </c>
      <c r="AD439" s="63"/>
      <c r="AE439" s="63"/>
      <c r="AF439" s="101">
        <v>74555</v>
      </c>
      <c r="AG439" s="102"/>
      <c r="AH439" s="116">
        <f t="shared" si="187"/>
        <v>0</v>
      </c>
      <c r="AI439" s="368">
        <f t="shared" si="173"/>
        <v>0</v>
      </c>
      <c r="AJ439" s="368">
        <f t="shared" si="174"/>
        <v>0</v>
      </c>
      <c r="AK439" s="64"/>
      <c r="AL439" s="64"/>
      <c r="AM439" s="64"/>
      <c r="AN439" s="64"/>
      <c r="AO439" s="64"/>
      <c r="AP439" s="64"/>
      <c r="AQ439" s="64"/>
      <c r="AR439" s="64"/>
      <c r="AS439" s="64"/>
      <c r="AT439" s="64"/>
      <c r="AU439" s="64"/>
      <c r="AV439" s="64"/>
      <c r="AW439" s="64"/>
      <c r="AX439" s="64"/>
      <c r="AY439" s="64"/>
      <c r="AZ439" s="64"/>
      <c r="BA439" s="64"/>
      <c r="BB439" s="64"/>
      <c r="BC439" s="64"/>
      <c r="BD439" s="64"/>
      <c r="BE439" s="64"/>
      <c r="BF439" s="64"/>
      <c r="BG439" s="64"/>
      <c r="BH439" s="64"/>
      <c r="BI439" s="64"/>
      <c r="BJ439" s="64"/>
      <c r="BK439" s="64"/>
      <c r="BL439" s="64"/>
      <c r="BM439" s="64"/>
      <c r="BN439" s="64"/>
      <c r="BO439" s="64"/>
      <c r="BP439" s="64"/>
      <c r="BQ439" s="64"/>
      <c r="BR439" s="64"/>
      <c r="BS439" s="64"/>
      <c r="BT439" s="64"/>
      <c r="BU439" s="64"/>
      <c r="BV439" s="64"/>
      <c r="BW439" s="64"/>
      <c r="BX439" s="64"/>
      <c r="BY439" s="64"/>
      <c r="BZ439" s="64"/>
      <c r="CA439" s="64"/>
      <c r="CB439" s="64"/>
      <c r="CC439" s="64"/>
      <c r="CD439" s="64"/>
      <c r="CE439" s="64"/>
      <c r="CF439" s="64"/>
      <c r="CG439" s="64"/>
      <c r="CH439" s="65"/>
    </row>
    <row r="440" spans="1:86" s="66" customFormat="1" ht="31.5" x14ac:dyDescent="0.25">
      <c r="A440" s="55" t="s">
        <v>25</v>
      </c>
      <c r="B440" s="56" t="s">
        <v>205</v>
      </c>
      <c r="C440" s="52"/>
      <c r="D440" s="52"/>
      <c r="E440" s="52"/>
      <c r="F440" s="52"/>
      <c r="G440" s="56"/>
      <c r="H440" s="142"/>
      <c r="I440" s="101">
        <f t="shared" ref="I440:AD440" si="193">I441+I447</f>
        <v>15752</v>
      </c>
      <c r="J440" s="101">
        <f t="shared" si="193"/>
        <v>15752</v>
      </c>
      <c r="K440" s="101">
        <f t="shared" si="193"/>
        <v>0</v>
      </c>
      <c r="L440" s="101">
        <f t="shared" si="193"/>
        <v>0</v>
      </c>
      <c r="M440" s="101">
        <f t="shared" si="193"/>
        <v>0</v>
      </c>
      <c r="N440" s="101">
        <f t="shared" si="193"/>
        <v>0</v>
      </c>
      <c r="O440" s="101">
        <f t="shared" si="193"/>
        <v>0</v>
      </c>
      <c r="P440" s="101">
        <f t="shared" si="193"/>
        <v>0</v>
      </c>
      <c r="Q440" s="101">
        <f t="shared" si="193"/>
        <v>0</v>
      </c>
      <c r="R440" s="101">
        <f t="shared" si="193"/>
        <v>0</v>
      </c>
      <c r="S440" s="101">
        <f t="shared" si="193"/>
        <v>0</v>
      </c>
      <c r="T440" s="101">
        <f t="shared" si="193"/>
        <v>0</v>
      </c>
      <c r="U440" s="101">
        <f t="shared" si="193"/>
        <v>0</v>
      </c>
      <c r="V440" s="101">
        <f t="shared" si="193"/>
        <v>0</v>
      </c>
      <c r="W440" s="101">
        <f t="shared" si="193"/>
        <v>0</v>
      </c>
      <c r="X440" s="101">
        <f t="shared" si="193"/>
        <v>15752</v>
      </c>
      <c r="Y440" s="101">
        <f t="shared" si="193"/>
        <v>0</v>
      </c>
      <c r="Z440" s="101">
        <f t="shared" si="193"/>
        <v>0</v>
      </c>
      <c r="AA440" s="101">
        <f t="shared" si="193"/>
        <v>3000</v>
      </c>
      <c r="AB440" s="101">
        <f t="shared" si="193"/>
        <v>0</v>
      </c>
      <c r="AC440" s="101">
        <f t="shared" si="193"/>
        <v>3000</v>
      </c>
      <c r="AD440" s="101">
        <f t="shared" si="193"/>
        <v>0</v>
      </c>
      <c r="AE440" s="63"/>
      <c r="AG440" s="102"/>
      <c r="AH440" s="116">
        <f t="shared" si="187"/>
        <v>0</v>
      </c>
      <c r="AI440" s="368">
        <f t="shared" si="173"/>
        <v>0</v>
      </c>
      <c r="AJ440" s="368">
        <f t="shared" si="174"/>
        <v>0</v>
      </c>
      <c r="AK440" s="64"/>
      <c r="AL440" s="64"/>
      <c r="AM440" s="64"/>
      <c r="AN440" s="64"/>
      <c r="AO440" s="64"/>
      <c r="AP440" s="64"/>
      <c r="AQ440" s="64"/>
      <c r="AR440" s="64"/>
      <c r="AS440" s="64"/>
      <c r="AT440" s="64"/>
      <c r="AU440" s="64"/>
      <c r="AV440" s="64"/>
      <c r="AW440" s="64"/>
      <c r="AX440" s="64"/>
      <c r="AY440" s="64"/>
      <c r="AZ440" s="64"/>
      <c r="BA440" s="64"/>
      <c r="BB440" s="64"/>
      <c r="BC440" s="64"/>
      <c r="BD440" s="64"/>
      <c r="BE440" s="64"/>
      <c r="BF440" s="64"/>
      <c r="BG440" s="64"/>
      <c r="BH440" s="64"/>
      <c r="BI440" s="64"/>
      <c r="BJ440" s="64"/>
      <c r="BK440" s="64"/>
      <c r="BL440" s="64"/>
      <c r="BM440" s="64"/>
      <c r="BN440" s="64"/>
      <c r="BO440" s="64"/>
      <c r="BP440" s="64"/>
      <c r="BQ440" s="64"/>
      <c r="BR440" s="64"/>
      <c r="BS440" s="64"/>
      <c r="BT440" s="64"/>
      <c r="BU440" s="64"/>
      <c r="BV440" s="64"/>
      <c r="BW440" s="64"/>
      <c r="BX440" s="64"/>
      <c r="BY440" s="64"/>
      <c r="BZ440" s="64"/>
      <c r="CA440" s="64"/>
      <c r="CB440" s="64"/>
      <c r="CC440" s="64"/>
      <c r="CD440" s="64"/>
      <c r="CE440" s="64"/>
      <c r="CF440" s="64"/>
      <c r="CG440" s="64"/>
      <c r="CH440" s="65"/>
    </row>
    <row r="441" spans="1:86" s="66" customFormat="1" ht="15.75" x14ac:dyDescent="0.25">
      <c r="A441" s="55" t="s">
        <v>182</v>
      </c>
      <c r="B441" s="56" t="s">
        <v>206</v>
      </c>
      <c r="C441" s="52"/>
      <c r="D441" s="52"/>
      <c r="E441" s="52"/>
      <c r="F441" s="52"/>
      <c r="G441" s="56"/>
      <c r="H441" s="142"/>
      <c r="I441" s="101">
        <f>I443</f>
        <v>6163</v>
      </c>
      <c r="J441" s="101">
        <f t="shared" ref="J441:AC441" si="194">J443</f>
        <v>6163</v>
      </c>
      <c r="K441" s="101">
        <f t="shared" si="194"/>
        <v>0</v>
      </c>
      <c r="L441" s="101">
        <f t="shared" si="194"/>
        <v>0</v>
      </c>
      <c r="M441" s="101">
        <f t="shared" si="194"/>
        <v>0</v>
      </c>
      <c r="N441" s="101">
        <f t="shared" si="194"/>
        <v>0</v>
      </c>
      <c r="O441" s="101">
        <f t="shared" si="194"/>
        <v>0</v>
      </c>
      <c r="P441" s="101">
        <f t="shared" si="194"/>
        <v>0</v>
      </c>
      <c r="Q441" s="101">
        <f t="shared" si="194"/>
        <v>0</v>
      </c>
      <c r="R441" s="101">
        <f t="shared" si="194"/>
        <v>0</v>
      </c>
      <c r="S441" s="101">
        <f t="shared" si="194"/>
        <v>0</v>
      </c>
      <c r="T441" s="101">
        <f t="shared" si="194"/>
        <v>0</v>
      </c>
      <c r="U441" s="101">
        <f t="shared" si="194"/>
        <v>0</v>
      </c>
      <c r="V441" s="101">
        <f t="shared" si="194"/>
        <v>0</v>
      </c>
      <c r="W441" s="101">
        <f t="shared" si="194"/>
        <v>0</v>
      </c>
      <c r="X441" s="101">
        <f t="shared" si="194"/>
        <v>6163</v>
      </c>
      <c r="Y441" s="101">
        <f t="shared" si="194"/>
        <v>0</v>
      </c>
      <c r="Z441" s="101">
        <f t="shared" si="194"/>
        <v>0</v>
      </c>
      <c r="AA441" s="101">
        <f t="shared" si="194"/>
        <v>3000</v>
      </c>
      <c r="AB441" s="101">
        <f t="shared" si="194"/>
        <v>0</v>
      </c>
      <c r="AC441" s="101">
        <f t="shared" si="194"/>
        <v>3000</v>
      </c>
      <c r="AD441" s="63"/>
      <c r="AE441" s="63"/>
      <c r="AG441" s="102"/>
      <c r="AH441" s="116">
        <f t="shared" si="187"/>
        <v>0</v>
      </c>
      <c r="AI441" s="368">
        <f t="shared" si="173"/>
        <v>0</v>
      </c>
      <c r="AJ441" s="368">
        <f t="shared" si="174"/>
        <v>0</v>
      </c>
      <c r="AK441" s="64"/>
      <c r="AL441" s="64"/>
      <c r="AM441" s="64"/>
      <c r="AN441" s="64"/>
      <c r="AO441" s="64"/>
      <c r="AP441" s="64"/>
      <c r="AQ441" s="64"/>
      <c r="AR441" s="64"/>
      <c r="AS441" s="64"/>
      <c r="AT441" s="64"/>
      <c r="AU441" s="64"/>
      <c r="AV441" s="64"/>
      <c r="AW441" s="64"/>
      <c r="AX441" s="64"/>
      <c r="AY441" s="64"/>
      <c r="AZ441" s="64"/>
      <c r="BA441" s="64"/>
      <c r="BB441" s="64"/>
      <c r="BC441" s="64"/>
      <c r="BD441" s="64"/>
      <c r="BE441" s="64"/>
      <c r="BF441" s="64"/>
      <c r="BG441" s="64"/>
      <c r="BH441" s="64"/>
      <c r="BI441" s="64"/>
      <c r="BJ441" s="64"/>
      <c r="BK441" s="64"/>
      <c r="BL441" s="64"/>
      <c r="BM441" s="64"/>
      <c r="BN441" s="64"/>
      <c r="BO441" s="64"/>
      <c r="BP441" s="64"/>
      <c r="BQ441" s="64"/>
      <c r="BR441" s="64"/>
      <c r="BS441" s="64"/>
      <c r="BT441" s="64"/>
      <c r="BU441" s="64"/>
      <c r="BV441" s="64"/>
      <c r="BW441" s="64"/>
      <c r="BX441" s="64"/>
      <c r="BY441" s="64"/>
      <c r="BZ441" s="64"/>
      <c r="CA441" s="64"/>
      <c r="CB441" s="64"/>
      <c r="CC441" s="64"/>
      <c r="CD441" s="64"/>
      <c r="CE441" s="64"/>
      <c r="CF441" s="64"/>
      <c r="CG441" s="64"/>
      <c r="CH441" s="65"/>
    </row>
    <row r="442" spans="1:86" s="66" customFormat="1" ht="27.95" hidden="1" customHeight="1" x14ac:dyDescent="0.25">
      <c r="A442" s="55" t="s">
        <v>1165</v>
      </c>
      <c r="B442" s="56" t="s">
        <v>189</v>
      </c>
      <c r="C442" s="52"/>
      <c r="D442" s="52"/>
      <c r="E442" s="52">
        <v>1</v>
      </c>
      <c r="F442" s="52">
        <v>1</v>
      </c>
      <c r="G442" s="56"/>
      <c r="H442" s="142"/>
      <c r="I442" s="101"/>
      <c r="J442" s="101"/>
      <c r="K442" s="101"/>
      <c r="L442" s="101"/>
      <c r="M442" s="101"/>
      <c r="N442" s="101"/>
      <c r="O442" s="101"/>
      <c r="P442" s="101"/>
      <c r="Q442" s="101"/>
      <c r="R442" s="101"/>
      <c r="S442" s="101"/>
      <c r="T442" s="101"/>
      <c r="U442" s="101"/>
      <c r="V442" s="63">
        <f>W442</f>
        <v>0</v>
      </c>
      <c r="W442" s="63"/>
      <c r="X442" s="101"/>
      <c r="Y442" s="63"/>
      <c r="Z442" s="63"/>
      <c r="AA442" s="63"/>
      <c r="AB442" s="63"/>
      <c r="AC442" s="63"/>
      <c r="AD442" s="63"/>
      <c r="AE442" s="63"/>
      <c r="AG442" s="102"/>
      <c r="AH442" s="116">
        <f t="shared" si="187"/>
        <v>0</v>
      </c>
      <c r="AI442" s="368">
        <f t="shared" si="173"/>
        <v>0</v>
      </c>
      <c r="AJ442" s="368">
        <f t="shared" si="174"/>
        <v>0</v>
      </c>
      <c r="AK442" s="64"/>
      <c r="AL442" s="64"/>
      <c r="AM442" s="64"/>
      <c r="AN442" s="64"/>
      <c r="AO442" s="64"/>
      <c r="AP442" s="64"/>
      <c r="AQ442" s="64"/>
      <c r="AR442" s="64"/>
      <c r="AS442" s="64"/>
      <c r="AT442" s="64"/>
      <c r="AU442" s="64"/>
      <c r="AV442" s="64"/>
      <c r="AW442" s="64"/>
      <c r="AX442" s="64"/>
      <c r="AY442" s="64"/>
      <c r="AZ442" s="64"/>
      <c r="BA442" s="64"/>
      <c r="BB442" s="64"/>
      <c r="BC442" s="64"/>
      <c r="BD442" s="64"/>
      <c r="BE442" s="64"/>
      <c r="BF442" s="64"/>
      <c r="BG442" s="64"/>
      <c r="BH442" s="64"/>
      <c r="BI442" s="64"/>
      <c r="BJ442" s="64"/>
      <c r="BK442" s="64"/>
      <c r="BL442" s="64"/>
      <c r="BM442" s="64"/>
      <c r="BN442" s="64"/>
      <c r="BO442" s="64"/>
      <c r="BP442" s="64"/>
      <c r="BQ442" s="64"/>
      <c r="BR442" s="64"/>
      <c r="BS442" s="64"/>
      <c r="BT442" s="64"/>
      <c r="BU442" s="64"/>
      <c r="BV442" s="64"/>
      <c r="BW442" s="64"/>
      <c r="BX442" s="64"/>
      <c r="BY442" s="64"/>
      <c r="BZ442" s="64"/>
      <c r="CA442" s="64"/>
      <c r="CB442" s="64"/>
      <c r="CC442" s="64"/>
      <c r="CD442" s="64"/>
      <c r="CE442" s="64"/>
      <c r="CF442" s="64"/>
      <c r="CG442" s="64"/>
      <c r="CH442" s="65"/>
    </row>
    <row r="443" spans="1:86" s="66" customFormat="1" ht="39.75" hidden="1" customHeight="1" x14ac:dyDescent="0.25">
      <c r="A443" s="55" t="s">
        <v>207</v>
      </c>
      <c r="B443" s="56" t="s">
        <v>1162</v>
      </c>
      <c r="C443" s="52"/>
      <c r="D443" s="52"/>
      <c r="E443" s="52"/>
      <c r="F443" s="52"/>
      <c r="G443" s="56"/>
      <c r="H443" s="142"/>
      <c r="I443" s="101">
        <f>SUM(I444:I446)</f>
        <v>6163</v>
      </c>
      <c r="J443" s="101">
        <f t="shared" ref="J443:AC443" si="195">SUM(J444:J446)</f>
        <v>6163</v>
      </c>
      <c r="K443" s="101">
        <f t="shared" si="195"/>
        <v>0</v>
      </c>
      <c r="L443" s="101">
        <f t="shared" si="195"/>
        <v>0</v>
      </c>
      <c r="M443" s="101">
        <f t="shared" si="195"/>
        <v>0</v>
      </c>
      <c r="N443" s="101">
        <f t="shared" si="195"/>
        <v>0</v>
      </c>
      <c r="O443" s="101">
        <f t="shared" si="195"/>
        <v>0</v>
      </c>
      <c r="P443" s="101">
        <f t="shared" si="195"/>
        <v>0</v>
      </c>
      <c r="Q443" s="101">
        <f t="shared" si="195"/>
        <v>0</v>
      </c>
      <c r="R443" s="101">
        <f t="shared" si="195"/>
        <v>0</v>
      </c>
      <c r="S443" s="101">
        <f t="shared" si="195"/>
        <v>0</v>
      </c>
      <c r="T443" s="101">
        <f t="shared" si="195"/>
        <v>0</v>
      </c>
      <c r="U443" s="101">
        <f t="shared" si="195"/>
        <v>0</v>
      </c>
      <c r="V443" s="101">
        <f t="shared" si="195"/>
        <v>0</v>
      </c>
      <c r="W443" s="101">
        <f t="shared" si="195"/>
        <v>0</v>
      </c>
      <c r="X443" s="101">
        <f t="shared" si="195"/>
        <v>6163</v>
      </c>
      <c r="Y443" s="101">
        <f t="shared" si="195"/>
        <v>0</v>
      </c>
      <c r="Z443" s="101"/>
      <c r="AA443" s="101">
        <f t="shared" si="195"/>
        <v>3000</v>
      </c>
      <c r="AB443" s="101">
        <f t="shared" si="195"/>
        <v>0</v>
      </c>
      <c r="AC443" s="101">
        <f t="shared" si="195"/>
        <v>3000</v>
      </c>
      <c r="AD443" s="63"/>
      <c r="AE443" s="63"/>
      <c r="AF443" s="105" t="s">
        <v>1169</v>
      </c>
      <c r="AG443" s="102"/>
      <c r="AH443" s="116">
        <f t="shared" si="187"/>
        <v>0</v>
      </c>
      <c r="AI443" s="368">
        <f t="shared" si="173"/>
        <v>0</v>
      </c>
      <c r="AJ443" s="368">
        <f t="shared" si="174"/>
        <v>0</v>
      </c>
      <c r="AK443" s="64"/>
      <c r="AL443" s="64"/>
      <c r="AM443" s="64"/>
      <c r="AN443" s="64"/>
      <c r="AO443" s="64"/>
      <c r="AP443" s="64"/>
      <c r="AQ443" s="64"/>
      <c r="AR443" s="64"/>
      <c r="AS443" s="64"/>
      <c r="AT443" s="64"/>
      <c r="AU443" s="64"/>
      <c r="AV443" s="64"/>
      <c r="AW443" s="64"/>
      <c r="AX443" s="64"/>
      <c r="AY443" s="64"/>
      <c r="AZ443" s="64"/>
      <c r="BA443" s="64"/>
      <c r="BB443" s="64"/>
      <c r="BC443" s="64"/>
      <c r="BD443" s="64"/>
      <c r="BE443" s="64"/>
      <c r="BF443" s="64"/>
      <c r="BG443" s="64"/>
      <c r="BH443" s="64"/>
      <c r="BI443" s="64"/>
      <c r="BJ443" s="64"/>
      <c r="BK443" s="64"/>
      <c r="BL443" s="64"/>
      <c r="BM443" s="64"/>
      <c r="BN443" s="64"/>
      <c r="BO443" s="64"/>
      <c r="BP443" s="64"/>
      <c r="BQ443" s="64"/>
      <c r="BR443" s="64"/>
      <c r="BS443" s="64"/>
      <c r="BT443" s="64"/>
      <c r="BU443" s="64"/>
      <c r="BV443" s="64"/>
      <c r="BW443" s="64"/>
      <c r="BX443" s="64"/>
      <c r="BY443" s="64"/>
      <c r="BZ443" s="64"/>
      <c r="CA443" s="64"/>
      <c r="CB443" s="64"/>
      <c r="CC443" s="64"/>
      <c r="CD443" s="64"/>
      <c r="CE443" s="64"/>
      <c r="CF443" s="64"/>
      <c r="CG443" s="64"/>
      <c r="CH443" s="65"/>
    </row>
    <row r="444" spans="1:86" s="66" customFormat="1" ht="41.1" hidden="1" customHeight="1" x14ac:dyDescent="0.25">
      <c r="A444" s="69" t="s">
        <v>194</v>
      </c>
      <c r="B444" s="70" t="s">
        <v>641</v>
      </c>
      <c r="C444" s="52"/>
      <c r="D444" s="52"/>
      <c r="E444" s="52" t="s">
        <v>194</v>
      </c>
      <c r="F444" s="52"/>
      <c r="G444" s="70"/>
      <c r="H444" s="142"/>
      <c r="I444" s="60">
        <v>2000</v>
      </c>
      <c r="J444" s="60">
        <v>2000</v>
      </c>
      <c r="K444" s="71"/>
      <c r="L444" s="71"/>
      <c r="M444" s="71"/>
      <c r="N444" s="71"/>
      <c r="O444" s="71"/>
      <c r="P444" s="71"/>
      <c r="Q444" s="71"/>
      <c r="R444" s="71"/>
      <c r="S444" s="71"/>
      <c r="T444" s="71"/>
      <c r="U444" s="71"/>
      <c r="V444" s="63">
        <f>W444</f>
        <v>0</v>
      </c>
      <c r="W444" s="63">
        <f>Y444</f>
        <v>0</v>
      </c>
      <c r="X444" s="60">
        <v>2000</v>
      </c>
      <c r="Y444" s="63">
        <f>K444+Q444</f>
        <v>0</v>
      </c>
      <c r="Z444" s="63"/>
      <c r="AA444" s="63">
        <v>1000</v>
      </c>
      <c r="AB444" s="63"/>
      <c r="AC444" s="63">
        <v>1000</v>
      </c>
      <c r="AD444" s="63"/>
      <c r="AE444" s="63"/>
      <c r="AG444" s="102"/>
      <c r="AH444" s="116">
        <f t="shared" si="187"/>
        <v>0</v>
      </c>
      <c r="AI444" s="368">
        <f t="shared" si="173"/>
        <v>0</v>
      </c>
      <c r="AJ444" s="368">
        <f t="shared" si="174"/>
        <v>0</v>
      </c>
      <c r="AK444" s="64"/>
      <c r="AL444" s="64"/>
      <c r="AM444" s="64"/>
      <c r="AN444" s="64"/>
      <c r="AO444" s="64"/>
      <c r="AP444" s="64"/>
      <c r="AQ444" s="64"/>
      <c r="AR444" s="64"/>
      <c r="AS444" s="64"/>
      <c r="AT444" s="64"/>
      <c r="AU444" s="64"/>
      <c r="AV444" s="64"/>
      <c r="AW444" s="64"/>
      <c r="AX444" s="64"/>
      <c r="AY444" s="64"/>
      <c r="AZ444" s="64"/>
      <c r="BA444" s="64"/>
      <c r="BB444" s="64"/>
      <c r="BC444" s="64"/>
      <c r="BD444" s="64"/>
      <c r="BE444" s="64"/>
      <c r="BF444" s="64"/>
      <c r="BG444" s="64"/>
      <c r="BH444" s="64"/>
      <c r="BI444" s="64"/>
      <c r="BJ444" s="64"/>
      <c r="BK444" s="64"/>
      <c r="BL444" s="64"/>
      <c r="BM444" s="64"/>
      <c r="BN444" s="64"/>
      <c r="BO444" s="64"/>
      <c r="BP444" s="64"/>
      <c r="BQ444" s="64"/>
      <c r="BR444" s="64"/>
      <c r="BS444" s="64"/>
      <c r="BT444" s="64"/>
      <c r="BU444" s="64"/>
      <c r="BV444" s="64"/>
      <c r="BW444" s="64"/>
      <c r="BX444" s="64"/>
      <c r="BY444" s="64"/>
      <c r="BZ444" s="64"/>
      <c r="CA444" s="64"/>
      <c r="CB444" s="64"/>
      <c r="CC444" s="64"/>
      <c r="CD444" s="64"/>
      <c r="CE444" s="64"/>
      <c r="CF444" s="64"/>
      <c r="CG444" s="64"/>
      <c r="CH444" s="65"/>
    </row>
    <row r="445" spans="1:86" s="66" customFormat="1" ht="30.6" hidden="1" customHeight="1" x14ac:dyDescent="0.25">
      <c r="A445" s="69" t="s">
        <v>184</v>
      </c>
      <c r="B445" s="70" t="s">
        <v>642</v>
      </c>
      <c r="C445" s="52"/>
      <c r="D445" s="52"/>
      <c r="E445" s="52" t="s">
        <v>194</v>
      </c>
      <c r="F445" s="52"/>
      <c r="G445" s="70"/>
      <c r="H445" s="142"/>
      <c r="I445" s="60">
        <v>2000</v>
      </c>
      <c r="J445" s="60">
        <v>2000</v>
      </c>
      <c r="K445" s="71"/>
      <c r="L445" s="71"/>
      <c r="M445" s="71"/>
      <c r="N445" s="71"/>
      <c r="O445" s="71"/>
      <c r="P445" s="71"/>
      <c r="Q445" s="71"/>
      <c r="R445" s="71"/>
      <c r="S445" s="71"/>
      <c r="T445" s="71"/>
      <c r="U445" s="71"/>
      <c r="V445" s="63">
        <f>W445</f>
        <v>0</v>
      </c>
      <c r="W445" s="63">
        <f>Y445</f>
        <v>0</v>
      </c>
      <c r="X445" s="60">
        <v>2000</v>
      </c>
      <c r="Y445" s="63">
        <f>K445+Q445</f>
        <v>0</v>
      </c>
      <c r="Z445" s="63"/>
      <c r="AA445" s="63">
        <v>1000</v>
      </c>
      <c r="AB445" s="63"/>
      <c r="AC445" s="63">
        <v>1000</v>
      </c>
      <c r="AD445" s="63"/>
      <c r="AE445" s="63"/>
      <c r="AG445" s="102"/>
      <c r="AH445" s="116">
        <f t="shared" si="187"/>
        <v>0</v>
      </c>
      <c r="AI445" s="368">
        <f t="shared" si="173"/>
        <v>0</v>
      </c>
      <c r="AJ445" s="368">
        <f t="shared" si="174"/>
        <v>0</v>
      </c>
      <c r="AK445" s="64"/>
      <c r="AL445" s="64"/>
      <c r="AM445" s="64"/>
      <c r="AN445" s="64"/>
      <c r="AO445" s="64"/>
      <c r="AP445" s="64"/>
      <c r="AQ445" s="64"/>
      <c r="AR445" s="64"/>
      <c r="AS445" s="64"/>
      <c r="AT445" s="64"/>
      <c r="AU445" s="64"/>
      <c r="AV445" s="64"/>
      <c r="AW445" s="64"/>
      <c r="AX445" s="64"/>
      <c r="AY445" s="64"/>
      <c r="AZ445" s="64"/>
      <c r="BA445" s="64"/>
      <c r="BB445" s="64"/>
      <c r="BC445" s="64"/>
      <c r="BD445" s="64"/>
      <c r="BE445" s="64"/>
      <c r="BF445" s="64"/>
      <c r="BG445" s="64"/>
      <c r="BH445" s="64"/>
      <c r="BI445" s="64"/>
      <c r="BJ445" s="64"/>
      <c r="BK445" s="64"/>
      <c r="BL445" s="64"/>
      <c r="BM445" s="64"/>
      <c r="BN445" s="64"/>
      <c r="BO445" s="64"/>
      <c r="BP445" s="64"/>
      <c r="BQ445" s="64"/>
      <c r="BR445" s="64"/>
      <c r="BS445" s="64"/>
      <c r="BT445" s="64"/>
      <c r="BU445" s="64"/>
      <c r="BV445" s="64"/>
      <c r="BW445" s="64"/>
      <c r="BX445" s="64"/>
      <c r="BY445" s="64"/>
      <c r="BZ445" s="64"/>
      <c r="CA445" s="64"/>
      <c r="CB445" s="64"/>
      <c r="CC445" s="64"/>
      <c r="CD445" s="64"/>
      <c r="CE445" s="64"/>
      <c r="CF445" s="64"/>
      <c r="CG445" s="64"/>
      <c r="CH445" s="65"/>
    </row>
    <row r="446" spans="1:86" s="66" customFormat="1" ht="48.75" hidden="1" customHeight="1" x14ac:dyDescent="0.25">
      <c r="A446" s="69" t="s">
        <v>229</v>
      </c>
      <c r="B446" s="70" t="s">
        <v>643</v>
      </c>
      <c r="C446" s="52"/>
      <c r="D446" s="52"/>
      <c r="E446" s="52" t="s">
        <v>194</v>
      </c>
      <c r="F446" s="52"/>
      <c r="G446" s="70"/>
      <c r="H446" s="142"/>
      <c r="I446" s="60">
        <f>1963+200</f>
        <v>2163</v>
      </c>
      <c r="J446" s="60">
        <f>1963+200</f>
        <v>2163</v>
      </c>
      <c r="K446" s="71"/>
      <c r="L446" s="71"/>
      <c r="M446" s="71"/>
      <c r="N446" s="71"/>
      <c r="O446" s="71"/>
      <c r="P446" s="71"/>
      <c r="Q446" s="71"/>
      <c r="R446" s="71"/>
      <c r="S446" s="71"/>
      <c r="T446" s="71"/>
      <c r="U446" s="71"/>
      <c r="V446" s="63">
        <f>W446</f>
        <v>0</v>
      </c>
      <c r="W446" s="63">
        <f>Y446</f>
        <v>0</v>
      </c>
      <c r="X446" s="60">
        <f>1963+200</f>
        <v>2163</v>
      </c>
      <c r="Y446" s="63">
        <f>K446+Q446</f>
        <v>0</v>
      </c>
      <c r="Z446" s="63"/>
      <c r="AA446" s="63">
        <v>1000</v>
      </c>
      <c r="AB446" s="63"/>
      <c r="AC446" s="63">
        <v>1000</v>
      </c>
      <c r="AD446" s="63"/>
      <c r="AE446" s="63"/>
      <c r="AF446" s="77"/>
      <c r="AG446" s="102"/>
      <c r="AH446" s="116">
        <f t="shared" si="187"/>
        <v>0</v>
      </c>
      <c r="AI446" s="368">
        <f t="shared" si="173"/>
        <v>0</v>
      </c>
      <c r="AJ446" s="368">
        <f t="shared" si="174"/>
        <v>0</v>
      </c>
      <c r="AK446" s="64"/>
      <c r="AL446" s="64"/>
      <c r="AM446" s="64"/>
      <c r="AN446" s="64"/>
      <c r="AO446" s="64"/>
      <c r="AP446" s="64"/>
      <c r="AQ446" s="64"/>
      <c r="AR446" s="64"/>
      <c r="AS446" s="64"/>
      <c r="AT446" s="64"/>
      <c r="AU446" s="64"/>
      <c r="AV446" s="64"/>
      <c r="AW446" s="64"/>
      <c r="AX446" s="64"/>
      <c r="AY446" s="64"/>
      <c r="AZ446" s="64"/>
      <c r="BA446" s="64"/>
      <c r="BB446" s="64"/>
      <c r="BC446" s="64"/>
      <c r="BD446" s="64"/>
      <c r="BE446" s="64"/>
      <c r="BF446" s="64"/>
      <c r="BG446" s="64"/>
      <c r="BH446" s="64"/>
      <c r="BI446" s="64"/>
      <c r="BJ446" s="64"/>
      <c r="BK446" s="64"/>
      <c r="BL446" s="64"/>
      <c r="BM446" s="64"/>
      <c r="BN446" s="64"/>
      <c r="BO446" s="64"/>
      <c r="BP446" s="64"/>
      <c r="BQ446" s="64"/>
      <c r="BR446" s="64"/>
      <c r="BS446" s="64"/>
      <c r="BT446" s="64"/>
      <c r="BU446" s="64"/>
      <c r="BV446" s="64"/>
      <c r="BW446" s="64"/>
      <c r="BX446" s="64"/>
      <c r="BY446" s="64"/>
      <c r="BZ446" s="64"/>
      <c r="CA446" s="64"/>
      <c r="CB446" s="64"/>
      <c r="CC446" s="64"/>
      <c r="CD446" s="64"/>
      <c r="CE446" s="64"/>
      <c r="CF446" s="64"/>
      <c r="CG446" s="64"/>
      <c r="CH446" s="65"/>
    </row>
    <row r="447" spans="1:86" s="122" customFormat="1" ht="30" customHeight="1" x14ac:dyDescent="0.25">
      <c r="A447" s="108" t="s">
        <v>210</v>
      </c>
      <c r="B447" s="109" t="s">
        <v>211</v>
      </c>
      <c r="C447" s="52"/>
      <c r="D447" s="52"/>
      <c r="E447" s="52"/>
      <c r="F447" s="52"/>
      <c r="G447" s="109"/>
      <c r="H447" s="105"/>
      <c r="I447" s="101">
        <v>9589</v>
      </c>
      <c r="J447" s="101">
        <v>9589</v>
      </c>
      <c r="K447" s="145"/>
      <c r="L447" s="145"/>
      <c r="M447" s="145"/>
      <c r="N447" s="145"/>
      <c r="O447" s="145"/>
      <c r="P447" s="145"/>
      <c r="Q447" s="145"/>
      <c r="R447" s="145"/>
      <c r="S447" s="145"/>
      <c r="T447" s="145"/>
      <c r="U447" s="145"/>
      <c r="V447" s="63">
        <f>W447</f>
        <v>0</v>
      </c>
      <c r="W447" s="54">
        <f>Y447</f>
        <v>0</v>
      </c>
      <c r="X447" s="101">
        <v>9589</v>
      </c>
      <c r="Y447" s="54">
        <f>K447+Q447</f>
        <v>0</v>
      </c>
      <c r="Z447" s="54"/>
      <c r="AA447" s="54"/>
      <c r="AB447" s="54"/>
      <c r="AC447" s="54"/>
      <c r="AD447" s="54"/>
      <c r="AE447" s="54"/>
      <c r="AG447" s="140"/>
      <c r="AH447" s="116">
        <f t="shared" si="187"/>
        <v>0</v>
      </c>
      <c r="AI447" s="368">
        <f t="shared" si="173"/>
        <v>0</v>
      </c>
      <c r="AJ447" s="368">
        <f t="shared" si="174"/>
        <v>0</v>
      </c>
      <c r="AK447" s="120"/>
      <c r="AL447" s="120"/>
      <c r="AM447" s="120"/>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c r="BI447" s="120"/>
      <c r="BJ447" s="120"/>
      <c r="BK447" s="120"/>
      <c r="BL447" s="120"/>
      <c r="BM447" s="120"/>
      <c r="BN447" s="120"/>
      <c r="BO447" s="120"/>
      <c r="BP447" s="120"/>
      <c r="BQ447" s="120"/>
      <c r="BR447" s="120"/>
      <c r="BS447" s="120"/>
      <c r="BT447" s="120"/>
      <c r="BU447" s="120"/>
      <c r="BV447" s="120"/>
      <c r="BW447" s="120"/>
      <c r="BX447" s="120"/>
      <c r="BY447" s="120"/>
      <c r="BZ447" s="120"/>
      <c r="CA447" s="120"/>
      <c r="CB447" s="120"/>
      <c r="CC447" s="120"/>
      <c r="CD447" s="120"/>
      <c r="CE447" s="120"/>
      <c r="CF447" s="120"/>
      <c r="CG447" s="120"/>
      <c r="CH447" s="121"/>
    </row>
    <row r="448" spans="1:86" s="66" customFormat="1" ht="31.5" x14ac:dyDescent="0.25">
      <c r="A448" s="55" t="s">
        <v>35</v>
      </c>
      <c r="B448" s="56" t="s">
        <v>251</v>
      </c>
      <c r="C448" s="52"/>
      <c r="D448" s="52"/>
      <c r="E448" s="52"/>
      <c r="F448" s="52"/>
      <c r="G448" s="56"/>
      <c r="H448" s="142"/>
      <c r="I448" s="101">
        <f t="shared" ref="I448:AD448" si="196">I450</f>
        <v>20022</v>
      </c>
      <c r="J448" s="101">
        <f t="shared" si="196"/>
        <v>20022</v>
      </c>
      <c r="K448" s="101">
        <f t="shared" si="196"/>
        <v>0</v>
      </c>
      <c r="L448" s="101">
        <f t="shared" si="196"/>
        <v>0</v>
      </c>
      <c r="M448" s="101">
        <f t="shared" si="196"/>
        <v>0</v>
      </c>
      <c r="N448" s="101">
        <f t="shared" si="196"/>
        <v>0</v>
      </c>
      <c r="O448" s="101">
        <f t="shared" si="196"/>
        <v>0</v>
      </c>
      <c r="P448" s="101">
        <f t="shared" si="196"/>
        <v>650</v>
      </c>
      <c r="Q448" s="101">
        <f t="shared" si="196"/>
        <v>650</v>
      </c>
      <c r="R448" s="101">
        <f t="shared" si="196"/>
        <v>0</v>
      </c>
      <c r="S448" s="101">
        <f t="shared" si="196"/>
        <v>0</v>
      </c>
      <c r="T448" s="101">
        <f t="shared" si="196"/>
        <v>650</v>
      </c>
      <c r="U448" s="101">
        <f t="shared" si="196"/>
        <v>650</v>
      </c>
      <c r="V448" s="101">
        <f t="shared" si="196"/>
        <v>650</v>
      </c>
      <c r="W448" s="101">
        <f t="shared" si="196"/>
        <v>650</v>
      </c>
      <c r="X448" s="101">
        <f t="shared" si="196"/>
        <v>20022</v>
      </c>
      <c r="Y448" s="101">
        <f t="shared" si="196"/>
        <v>650</v>
      </c>
      <c r="Z448" s="101">
        <f t="shared" si="196"/>
        <v>10000</v>
      </c>
      <c r="AA448" s="101">
        <f t="shared" si="196"/>
        <v>10000</v>
      </c>
      <c r="AB448" s="101">
        <f t="shared" si="196"/>
        <v>10000</v>
      </c>
      <c r="AC448" s="101">
        <f t="shared" si="196"/>
        <v>0</v>
      </c>
      <c r="AD448" s="101">
        <f t="shared" si="196"/>
        <v>0</v>
      </c>
      <c r="AE448" s="63"/>
      <c r="AG448" s="102"/>
      <c r="AH448" s="116">
        <f t="shared" si="187"/>
        <v>0</v>
      </c>
      <c r="AI448" s="368">
        <f t="shared" si="173"/>
        <v>0</v>
      </c>
      <c r="AJ448" s="368">
        <f t="shared" si="174"/>
        <v>0</v>
      </c>
      <c r="AK448" s="64"/>
      <c r="AL448" s="64"/>
      <c r="AM448" s="64"/>
      <c r="AN448" s="64"/>
      <c r="AO448" s="64"/>
      <c r="AP448" s="64"/>
      <c r="AQ448" s="64"/>
      <c r="AR448" s="64"/>
      <c r="AS448" s="64"/>
      <c r="AT448" s="64"/>
      <c r="AU448" s="64"/>
      <c r="AV448" s="64"/>
      <c r="AW448" s="64"/>
      <c r="AX448" s="64"/>
      <c r="AY448" s="64"/>
      <c r="AZ448" s="64"/>
      <c r="BA448" s="64"/>
      <c r="BB448" s="64"/>
      <c r="BC448" s="64"/>
      <c r="BD448" s="64"/>
      <c r="BE448" s="64"/>
      <c r="BF448" s="64"/>
      <c r="BG448" s="64"/>
      <c r="BH448" s="64"/>
      <c r="BI448" s="64"/>
      <c r="BJ448" s="64"/>
      <c r="BK448" s="64"/>
      <c r="BL448" s="64"/>
      <c r="BM448" s="64"/>
      <c r="BN448" s="64"/>
      <c r="BO448" s="64"/>
      <c r="BP448" s="64"/>
      <c r="BQ448" s="64"/>
      <c r="BR448" s="64"/>
      <c r="BS448" s="64"/>
      <c r="BT448" s="64"/>
      <c r="BU448" s="64"/>
      <c r="BV448" s="64"/>
      <c r="BW448" s="64"/>
      <c r="BX448" s="64"/>
      <c r="BY448" s="64"/>
      <c r="BZ448" s="64"/>
      <c r="CA448" s="64"/>
      <c r="CB448" s="64"/>
      <c r="CC448" s="64"/>
      <c r="CD448" s="64"/>
      <c r="CE448" s="64"/>
      <c r="CF448" s="64"/>
      <c r="CG448" s="64"/>
      <c r="CH448" s="65"/>
    </row>
    <row r="449" spans="1:86" s="66" customFormat="1" ht="21.6" customHeight="1" x14ac:dyDescent="0.25">
      <c r="A449" s="55" t="s">
        <v>182</v>
      </c>
      <c r="B449" s="56" t="s">
        <v>323</v>
      </c>
      <c r="C449" s="52"/>
      <c r="D449" s="52"/>
      <c r="E449" s="52"/>
      <c r="F449" s="52"/>
      <c r="G449" s="56"/>
      <c r="H449" s="142"/>
      <c r="I449" s="101"/>
      <c r="J449" s="101"/>
      <c r="K449" s="101"/>
      <c r="L449" s="101"/>
      <c r="M449" s="101"/>
      <c r="N449" s="101"/>
      <c r="O449" s="101"/>
      <c r="P449" s="101"/>
      <c r="Q449" s="101"/>
      <c r="R449" s="101"/>
      <c r="S449" s="101"/>
      <c r="T449" s="101"/>
      <c r="U449" s="101"/>
      <c r="V449" s="63">
        <f>W449</f>
        <v>0</v>
      </c>
      <c r="W449" s="101"/>
      <c r="X449" s="101"/>
      <c r="Y449" s="101"/>
      <c r="Z449" s="101"/>
      <c r="AA449" s="101"/>
      <c r="AB449" s="101"/>
      <c r="AC449" s="101"/>
      <c r="AD449" s="101">
        <f>AD450</f>
        <v>0</v>
      </c>
      <c r="AE449" s="101">
        <f>AE450</f>
        <v>0</v>
      </c>
      <c r="AG449" s="102"/>
      <c r="AH449" s="116">
        <f t="shared" si="187"/>
        <v>0</v>
      </c>
      <c r="AI449" s="368">
        <f t="shared" si="173"/>
        <v>0</v>
      </c>
      <c r="AJ449" s="368">
        <f t="shared" si="174"/>
        <v>0</v>
      </c>
      <c r="AK449" s="64"/>
      <c r="AL449" s="64"/>
      <c r="AM449" s="64"/>
      <c r="AN449" s="64"/>
      <c r="AO449" s="64"/>
      <c r="AP449" s="64"/>
      <c r="AQ449" s="64"/>
      <c r="AR449" s="64"/>
      <c r="AS449" s="64"/>
      <c r="AT449" s="64"/>
      <c r="AU449" s="64"/>
      <c r="AV449" s="64"/>
      <c r="AW449" s="64"/>
      <c r="AX449" s="64"/>
      <c r="AY449" s="64"/>
      <c r="AZ449" s="64"/>
      <c r="BA449" s="64"/>
      <c r="BB449" s="64"/>
      <c r="BC449" s="64"/>
      <c r="BD449" s="64"/>
      <c r="BE449" s="64"/>
      <c r="BF449" s="64"/>
      <c r="BG449" s="64"/>
      <c r="BH449" s="64"/>
      <c r="BI449" s="64"/>
      <c r="BJ449" s="64"/>
      <c r="BK449" s="64"/>
      <c r="BL449" s="64"/>
      <c r="BM449" s="64"/>
      <c r="BN449" s="64"/>
      <c r="BO449" s="64"/>
      <c r="BP449" s="64"/>
      <c r="BQ449" s="64"/>
      <c r="BR449" s="64"/>
      <c r="BS449" s="64"/>
      <c r="BT449" s="64"/>
      <c r="BU449" s="64"/>
      <c r="BV449" s="64"/>
      <c r="BW449" s="64"/>
      <c r="BX449" s="64"/>
      <c r="BY449" s="64"/>
      <c r="BZ449" s="64"/>
      <c r="CA449" s="64"/>
      <c r="CB449" s="64"/>
      <c r="CC449" s="64"/>
      <c r="CD449" s="64"/>
      <c r="CE449" s="64"/>
      <c r="CF449" s="64"/>
      <c r="CG449" s="64"/>
      <c r="CH449" s="65"/>
    </row>
    <row r="450" spans="1:86" s="66" customFormat="1" ht="31.5" x14ac:dyDescent="0.25">
      <c r="A450" s="178" t="s">
        <v>194</v>
      </c>
      <c r="B450" s="70" t="s">
        <v>644</v>
      </c>
      <c r="C450" s="52" t="s">
        <v>194</v>
      </c>
      <c r="D450" s="52"/>
      <c r="E450" s="52"/>
      <c r="F450" s="52"/>
      <c r="G450" s="70"/>
      <c r="H450" s="59" t="s">
        <v>645</v>
      </c>
      <c r="I450" s="60">
        <v>20022</v>
      </c>
      <c r="J450" s="60">
        <v>20022</v>
      </c>
      <c r="K450" s="71"/>
      <c r="L450" s="71"/>
      <c r="M450" s="71"/>
      <c r="N450" s="71"/>
      <c r="O450" s="71"/>
      <c r="P450" s="71">
        <v>650</v>
      </c>
      <c r="Q450" s="71">
        <v>650</v>
      </c>
      <c r="R450" s="71"/>
      <c r="S450" s="71"/>
      <c r="T450" s="71">
        <v>650</v>
      </c>
      <c r="U450" s="71">
        <v>650</v>
      </c>
      <c r="V450" s="63">
        <f>W450</f>
        <v>650</v>
      </c>
      <c r="W450" s="63">
        <f>Y450</f>
        <v>650</v>
      </c>
      <c r="X450" s="60">
        <v>20022</v>
      </c>
      <c r="Y450" s="63">
        <f>K450+Q450</f>
        <v>650</v>
      </c>
      <c r="Z450" s="63">
        <v>10000</v>
      </c>
      <c r="AA450" s="63">
        <f>AB450</f>
        <v>10000</v>
      </c>
      <c r="AB450" s="63">
        <v>10000</v>
      </c>
      <c r="AC450" s="63"/>
      <c r="AD450" s="63"/>
      <c r="AE450" s="63"/>
      <c r="AG450" s="102"/>
      <c r="AH450" s="116">
        <f t="shared" si="187"/>
        <v>0</v>
      </c>
      <c r="AI450" s="368">
        <f t="shared" si="173"/>
        <v>0</v>
      </c>
      <c r="AJ450" s="368">
        <f t="shared" si="174"/>
        <v>0</v>
      </c>
      <c r="AK450" s="64"/>
      <c r="AL450" s="64"/>
      <c r="AM450" s="64"/>
      <c r="AN450" s="64"/>
      <c r="AO450" s="64"/>
      <c r="AP450" s="64"/>
      <c r="AQ450" s="64"/>
      <c r="AR450" s="64"/>
      <c r="AS450" s="64"/>
      <c r="AT450" s="64"/>
      <c r="AU450" s="64"/>
      <c r="AV450" s="64"/>
      <c r="AW450" s="64"/>
      <c r="AX450" s="64"/>
      <c r="AY450" s="64"/>
      <c r="AZ450" s="64"/>
      <c r="BA450" s="64"/>
      <c r="BB450" s="64"/>
      <c r="BC450" s="64"/>
      <c r="BD450" s="64"/>
      <c r="BE450" s="64"/>
      <c r="BF450" s="64"/>
      <c r="BG450" s="64"/>
      <c r="BH450" s="64"/>
      <c r="BI450" s="64"/>
      <c r="BJ450" s="64"/>
      <c r="BK450" s="64"/>
      <c r="BL450" s="64"/>
      <c r="BM450" s="64"/>
      <c r="BN450" s="64"/>
      <c r="BO450" s="64"/>
      <c r="BP450" s="64"/>
      <c r="BQ450" s="64"/>
      <c r="BR450" s="64"/>
      <c r="BS450" s="64"/>
      <c r="BT450" s="64"/>
      <c r="BU450" s="64"/>
      <c r="BV450" s="64"/>
      <c r="BW450" s="64"/>
      <c r="BX450" s="64"/>
      <c r="BY450" s="64"/>
      <c r="BZ450" s="64"/>
      <c r="CA450" s="64"/>
      <c r="CB450" s="64"/>
      <c r="CC450" s="64"/>
      <c r="CD450" s="64"/>
      <c r="CE450" s="64"/>
      <c r="CF450" s="64"/>
      <c r="CG450" s="64"/>
      <c r="CH450" s="65"/>
    </row>
    <row r="451" spans="1:86" s="66" customFormat="1" ht="63" x14ac:dyDescent="0.25">
      <c r="A451" s="55" t="s">
        <v>68</v>
      </c>
      <c r="B451" s="56" t="s">
        <v>212</v>
      </c>
      <c r="C451" s="52"/>
      <c r="D451" s="52"/>
      <c r="E451" s="52"/>
      <c r="F451" s="52"/>
      <c r="G451" s="56"/>
      <c r="H451" s="142"/>
      <c r="I451" s="101">
        <f t="shared" ref="I451:AE451" si="197">I452+I504</f>
        <v>120264.32743764171</v>
      </c>
      <c r="J451" s="101">
        <f t="shared" si="197"/>
        <v>119812</v>
      </c>
      <c r="K451" s="101">
        <f t="shared" si="197"/>
        <v>0</v>
      </c>
      <c r="L451" s="101">
        <f t="shared" si="197"/>
        <v>0</v>
      </c>
      <c r="M451" s="101">
        <f t="shared" si="197"/>
        <v>0</v>
      </c>
      <c r="N451" s="101">
        <f t="shared" si="197"/>
        <v>0</v>
      </c>
      <c r="O451" s="101">
        <f t="shared" si="197"/>
        <v>0</v>
      </c>
      <c r="P451" s="101">
        <f t="shared" si="197"/>
        <v>10641</v>
      </c>
      <c r="Q451" s="101">
        <f t="shared" si="197"/>
        <v>10641</v>
      </c>
      <c r="R451" s="101">
        <f t="shared" si="197"/>
        <v>2271.011231</v>
      </c>
      <c r="S451" s="101">
        <f t="shared" si="197"/>
        <v>2271.011231</v>
      </c>
      <c r="T451" s="101">
        <f t="shared" si="197"/>
        <v>10641</v>
      </c>
      <c r="U451" s="101">
        <f t="shared" si="197"/>
        <v>10641</v>
      </c>
      <c r="V451" s="101">
        <f t="shared" si="197"/>
        <v>10641</v>
      </c>
      <c r="W451" s="101">
        <f t="shared" si="197"/>
        <v>10641</v>
      </c>
      <c r="X451" s="101">
        <f t="shared" si="197"/>
        <v>119811.94</v>
      </c>
      <c r="Y451" s="101">
        <f t="shared" si="197"/>
        <v>10641</v>
      </c>
      <c r="Z451" s="101">
        <f t="shared" si="197"/>
        <v>46527</v>
      </c>
      <c r="AA451" s="101">
        <f t="shared" si="197"/>
        <v>48117</v>
      </c>
      <c r="AB451" s="101">
        <f t="shared" si="197"/>
        <v>26767</v>
      </c>
      <c r="AC451" s="101">
        <f t="shared" si="197"/>
        <v>21350</v>
      </c>
      <c r="AD451" s="101">
        <f t="shared" si="197"/>
        <v>0</v>
      </c>
      <c r="AE451" s="101">
        <f t="shared" si="197"/>
        <v>0</v>
      </c>
      <c r="AG451" s="102"/>
      <c r="AH451" s="116">
        <f t="shared" si="187"/>
        <v>0</v>
      </c>
      <c r="AI451" s="368">
        <f t="shared" si="173"/>
        <v>0</v>
      </c>
      <c r="AJ451" s="368">
        <f t="shared" si="174"/>
        <v>0</v>
      </c>
      <c r="AK451" s="64"/>
      <c r="AL451" s="64"/>
      <c r="AM451" s="64"/>
      <c r="AN451" s="64"/>
      <c r="AO451" s="64"/>
      <c r="AP451" s="64"/>
      <c r="AQ451" s="64"/>
      <c r="AR451" s="64"/>
      <c r="AS451" s="64"/>
      <c r="AT451" s="64"/>
      <c r="AU451" s="64"/>
      <c r="AV451" s="64"/>
      <c r="AW451" s="64"/>
      <c r="AX451" s="64"/>
      <c r="AY451" s="64"/>
      <c r="AZ451" s="64"/>
      <c r="BA451" s="64"/>
      <c r="BB451" s="64"/>
      <c r="BC451" s="64"/>
      <c r="BD451" s="64"/>
      <c r="BE451" s="64"/>
      <c r="BF451" s="64"/>
      <c r="BG451" s="64"/>
      <c r="BH451" s="64"/>
      <c r="BI451" s="64"/>
      <c r="BJ451" s="64"/>
      <c r="BK451" s="64"/>
      <c r="BL451" s="64"/>
      <c r="BM451" s="64"/>
      <c r="BN451" s="64"/>
      <c r="BO451" s="64"/>
      <c r="BP451" s="64"/>
      <c r="BQ451" s="64"/>
      <c r="BR451" s="64"/>
      <c r="BS451" s="64"/>
      <c r="BT451" s="64"/>
      <c r="BU451" s="64"/>
      <c r="BV451" s="64"/>
      <c r="BW451" s="64"/>
      <c r="BX451" s="64"/>
      <c r="BY451" s="64"/>
      <c r="BZ451" s="64"/>
      <c r="CA451" s="64"/>
      <c r="CB451" s="64"/>
      <c r="CC451" s="64"/>
      <c r="CD451" s="64"/>
      <c r="CE451" s="64"/>
      <c r="CF451" s="64"/>
      <c r="CG451" s="64"/>
      <c r="CH451" s="65"/>
    </row>
    <row r="452" spans="1:86" s="66" customFormat="1" ht="15.75" x14ac:dyDescent="0.25">
      <c r="A452" s="55" t="s">
        <v>213</v>
      </c>
      <c r="B452" s="56" t="s">
        <v>214</v>
      </c>
      <c r="C452" s="52"/>
      <c r="D452" s="52"/>
      <c r="E452" s="52"/>
      <c r="F452" s="52"/>
      <c r="G452" s="56"/>
      <c r="H452" s="142"/>
      <c r="I452" s="101">
        <f>SUM(I453:I477)</f>
        <v>110764.32743764171</v>
      </c>
      <c r="J452" s="101">
        <f t="shared" ref="J452:AC452" si="198">SUM(J453:J477)</f>
        <v>110312</v>
      </c>
      <c r="K452" s="101">
        <f t="shared" si="198"/>
        <v>0</v>
      </c>
      <c r="L452" s="101">
        <f t="shared" si="198"/>
        <v>0</v>
      </c>
      <c r="M452" s="101">
        <f t="shared" si="198"/>
        <v>0</v>
      </c>
      <c r="N452" s="101">
        <f t="shared" si="198"/>
        <v>0</v>
      </c>
      <c r="O452" s="101">
        <f t="shared" si="198"/>
        <v>0</v>
      </c>
      <c r="P452" s="101">
        <f t="shared" si="198"/>
        <v>7641</v>
      </c>
      <c r="Q452" s="101">
        <f t="shared" si="198"/>
        <v>7641</v>
      </c>
      <c r="R452" s="101">
        <f t="shared" si="198"/>
        <v>2271.011231</v>
      </c>
      <c r="S452" s="101">
        <f t="shared" si="198"/>
        <v>2271.011231</v>
      </c>
      <c r="T452" s="101">
        <f t="shared" si="198"/>
        <v>7641</v>
      </c>
      <c r="U452" s="101">
        <f t="shared" si="198"/>
        <v>7641</v>
      </c>
      <c r="V452" s="101">
        <f t="shared" si="198"/>
        <v>7641</v>
      </c>
      <c r="W452" s="101">
        <f t="shared" si="198"/>
        <v>7641</v>
      </c>
      <c r="X452" s="101">
        <f t="shared" si="198"/>
        <v>110311.94</v>
      </c>
      <c r="Y452" s="101">
        <f t="shared" si="198"/>
        <v>7641</v>
      </c>
      <c r="Z452" s="101">
        <f>SUM(Z453:Z477)</f>
        <v>41577</v>
      </c>
      <c r="AA452" s="101">
        <f>SUM(AA453:AA477)</f>
        <v>45167</v>
      </c>
      <c r="AB452" s="101">
        <f t="shared" si="198"/>
        <v>23817</v>
      </c>
      <c r="AC452" s="101">
        <f t="shared" si="198"/>
        <v>21350</v>
      </c>
      <c r="AD452" s="101">
        <f>SUM(AD453:AD503)</f>
        <v>0</v>
      </c>
      <c r="AE452" s="101">
        <f>SUM(AE453:AE503)</f>
        <v>0</v>
      </c>
      <c r="AG452" s="102"/>
      <c r="AH452" s="116">
        <f t="shared" si="187"/>
        <v>0</v>
      </c>
      <c r="AI452" s="368">
        <f t="shared" si="173"/>
        <v>0</v>
      </c>
      <c r="AJ452" s="368">
        <f t="shared" si="174"/>
        <v>0</v>
      </c>
      <c r="AK452" s="64"/>
      <c r="AL452" s="64"/>
      <c r="AM452" s="64"/>
      <c r="AN452" s="64"/>
      <c r="AO452" s="64"/>
      <c r="AP452" s="64"/>
      <c r="AQ452" s="64"/>
      <c r="AR452" s="64"/>
      <c r="AS452" s="64"/>
      <c r="AT452" s="64"/>
      <c r="AU452" s="64"/>
      <c r="AV452" s="64"/>
      <c r="AW452" s="64"/>
      <c r="AX452" s="64"/>
      <c r="AY452" s="64"/>
      <c r="AZ452" s="64"/>
      <c r="BA452" s="64"/>
      <c r="BB452" s="64"/>
      <c r="BC452" s="64"/>
      <c r="BD452" s="64"/>
      <c r="BE452" s="64"/>
      <c r="BF452" s="64"/>
      <c r="BG452" s="64"/>
      <c r="BH452" s="64"/>
      <c r="BI452" s="64"/>
      <c r="BJ452" s="64"/>
      <c r="BK452" s="64"/>
      <c r="BL452" s="64"/>
      <c r="BM452" s="64"/>
      <c r="BN452" s="64"/>
      <c r="BO452" s="64"/>
      <c r="BP452" s="64"/>
      <c r="BQ452" s="64"/>
      <c r="BR452" s="64"/>
      <c r="BS452" s="64"/>
      <c r="BT452" s="64"/>
      <c r="BU452" s="64"/>
      <c r="BV452" s="64"/>
      <c r="BW452" s="64"/>
      <c r="BX452" s="64"/>
      <c r="BY452" s="64"/>
      <c r="BZ452" s="64"/>
      <c r="CA452" s="64"/>
      <c r="CB452" s="64"/>
      <c r="CC452" s="64"/>
      <c r="CD452" s="64"/>
      <c r="CE452" s="64"/>
      <c r="CF452" s="64"/>
      <c r="CG452" s="64"/>
      <c r="CH452" s="65"/>
    </row>
    <row r="453" spans="1:86" s="66" customFormat="1" ht="33" customHeight="1" x14ac:dyDescent="0.25">
      <c r="A453" s="55" t="s">
        <v>182</v>
      </c>
      <c r="B453" s="56" t="s">
        <v>183</v>
      </c>
      <c r="C453" s="52"/>
      <c r="D453" s="52"/>
      <c r="E453" s="52"/>
      <c r="F453" s="52"/>
      <c r="G453" s="56"/>
      <c r="H453" s="142"/>
      <c r="I453" s="101"/>
      <c r="J453" s="101"/>
      <c r="K453" s="101"/>
      <c r="L453" s="101"/>
      <c r="M453" s="101"/>
      <c r="N453" s="101"/>
      <c r="O453" s="101"/>
      <c r="P453" s="101"/>
      <c r="Q453" s="101"/>
      <c r="R453" s="101"/>
      <c r="S453" s="101"/>
      <c r="T453" s="101"/>
      <c r="U453" s="101"/>
      <c r="V453" s="63"/>
      <c r="W453" s="63"/>
      <c r="X453" s="101"/>
      <c r="Y453" s="63"/>
      <c r="Z453" s="63"/>
      <c r="AA453" s="63"/>
      <c r="AB453" s="63"/>
      <c r="AC453" s="63"/>
      <c r="AD453" s="63"/>
      <c r="AE453" s="63"/>
      <c r="AG453" s="102"/>
      <c r="AH453" s="116">
        <f t="shared" si="187"/>
        <v>0</v>
      </c>
      <c r="AI453" s="368">
        <f t="shared" si="173"/>
        <v>0</v>
      </c>
      <c r="AJ453" s="368">
        <f t="shared" si="174"/>
        <v>0</v>
      </c>
      <c r="AK453" s="64"/>
      <c r="AL453" s="64"/>
      <c r="AM453" s="64"/>
      <c r="AN453" s="64"/>
      <c r="AO453" s="64"/>
      <c r="AP453" s="64"/>
      <c r="AQ453" s="64"/>
      <c r="AR453" s="64"/>
      <c r="AS453" s="64"/>
      <c r="AT453" s="64"/>
      <c r="AU453" s="64"/>
      <c r="AV453" s="64"/>
      <c r="AW453" s="64"/>
      <c r="AX453" s="64"/>
      <c r="AY453" s="64"/>
      <c r="AZ453" s="64"/>
      <c r="BA453" s="64"/>
      <c r="BB453" s="64"/>
      <c r="BC453" s="64"/>
      <c r="BD453" s="64"/>
      <c r="BE453" s="64"/>
      <c r="BF453" s="64"/>
      <c r="BG453" s="64"/>
      <c r="BH453" s="64"/>
      <c r="BI453" s="64"/>
      <c r="BJ453" s="64"/>
      <c r="BK453" s="64"/>
      <c r="BL453" s="64"/>
      <c r="BM453" s="64"/>
      <c r="BN453" s="64"/>
      <c r="BO453" s="64"/>
      <c r="BP453" s="64"/>
      <c r="BQ453" s="64"/>
      <c r="BR453" s="64"/>
      <c r="BS453" s="64"/>
      <c r="BT453" s="64"/>
      <c r="BU453" s="64"/>
      <c r="BV453" s="64"/>
      <c r="BW453" s="64"/>
      <c r="BX453" s="64"/>
      <c r="BY453" s="64"/>
      <c r="BZ453" s="64"/>
      <c r="CA453" s="64"/>
      <c r="CB453" s="64"/>
      <c r="CC453" s="64"/>
      <c r="CD453" s="64"/>
      <c r="CE453" s="64"/>
      <c r="CF453" s="64"/>
      <c r="CG453" s="64"/>
      <c r="CH453" s="65"/>
    </row>
    <row r="454" spans="1:86" s="66" customFormat="1" ht="50.25" customHeight="1" x14ac:dyDescent="0.25">
      <c r="A454" s="69" t="s">
        <v>194</v>
      </c>
      <c r="B454" s="157" t="s">
        <v>646</v>
      </c>
      <c r="C454" s="52"/>
      <c r="D454" s="52">
        <v>1</v>
      </c>
      <c r="E454" s="52"/>
      <c r="F454" s="52"/>
      <c r="G454" s="157"/>
      <c r="H454" s="72" t="s">
        <v>647</v>
      </c>
      <c r="I454" s="60">
        <v>4000</v>
      </c>
      <c r="J454" s="60">
        <v>4000</v>
      </c>
      <c r="K454" s="71"/>
      <c r="L454" s="71"/>
      <c r="M454" s="71"/>
      <c r="N454" s="71"/>
      <c r="O454" s="71"/>
      <c r="P454" s="77">
        <v>2996</v>
      </c>
      <c r="Q454" s="77">
        <v>2996</v>
      </c>
      <c r="R454" s="128">
        <v>2271.011231</v>
      </c>
      <c r="S454" s="128">
        <v>2271.011231</v>
      </c>
      <c r="T454" s="77">
        <v>2996</v>
      </c>
      <c r="U454" s="77">
        <v>2996</v>
      </c>
      <c r="V454" s="63">
        <f>W454</f>
        <v>2996</v>
      </c>
      <c r="W454" s="63">
        <f>Y454</f>
        <v>2996</v>
      </c>
      <c r="X454" s="60">
        <v>4000</v>
      </c>
      <c r="Y454" s="63">
        <f>K454+Q454</f>
        <v>2996</v>
      </c>
      <c r="Z454" s="63">
        <f>X454-Y454</f>
        <v>1004</v>
      </c>
      <c r="AA454" s="63">
        <f>AB454</f>
        <v>1004</v>
      </c>
      <c r="AB454" s="63">
        <v>1004</v>
      </c>
      <c r="AC454" s="63"/>
      <c r="AD454" s="63"/>
      <c r="AE454" s="63"/>
      <c r="AG454" s="102"/>
      <c r="AH454" s="116">
        <f t="shared" si="187"/>
        <v>0</v>
      </c>
      <c r="AI454" s="368">
        <f t="shared" si="173"/>
        <v>0</v>
      </c>
      <c r="AJ454" s="368">
        <f t="shared" si="174"/>
        <v>0</v>
      </c>
      <c r="AK454" s="64"/>
      <c r="AL454" s="64"/>
      <c r="AM454" s="64"/>
      <c r="AN454" s="64"/>
      <c r="AO454" s="64"/>
      <c r="AP454" s="64"/>
      <c r="AQ454" s="64"/>
      <c r="AR454" s="64"/>
      <c r="AS454" s="64"/>
      <c r="AT454" s="64"/>
      <c r="AU454" s="64"/>
      <c r="AV454" s="64"/>
      <c r="AW454" s="64"/>
      <c r="AX454" s="64"/>
      <c r="AY454" s="64"/>
      <c r="AZ454" s="64"/>
      <c r="BA454" s="64"/>
      <c r="BB454" s="64"/>
      <c r="BC454" s="64"/>
      <c r="BD454" s="64"/>
      <c r="BE454" s="64"/>
      <c r="BF454" s="64"/>
      <c r="BG454" s="64"/>
      <c r="BH454" s="64"/>
      <c r="BI454" s="64"/>
      <c r="BJ454" s="64"/>
      <c r="BK454" s="64"/>
      <c r="BL454" s="64"/>
      <c r="BM454" s="64"/>
      <c r="BN454" s="64"/>
      <c r="BO454" s="64"/>
      <c r="BP454" s="64"/>
      <c r="BQ454" s="64"/>
      <c r="BR454" s="64"/>
      <c r="BS454" s="64"/>
      <c r="BT454" s="64"/>
      <c r="BU454" s="64"/>
      <c r="BV454" s="64"/>
      <c r="BW454" s="64"/>
      <c r="BX454" s="64"/>
      <c r="BY454" s="64"/>
      <c r="BZ454" s="64"/>
      <c r="CA454" s="64"/>
      <c r="CB454" s="64"/>
      <c r="CC454" s="64"/>
      <c r="CD454" s="64"/>
      <c r="CE454" s="64"/>
      <c r="CF454" s="64"/>
      <c r="CG454" s="64"/>
      <c r="CH454" s="65"/>
    </row>
    <row r="455" spans="1:86" s="66" customFormat="1" ht="50.25" customHeight="1" x14ac:dyDescent="0.25">
      <c r="A455" s="69" t="s">
        <v>184</v>
      </c>
      <c r="B455" s="157" t="s">
        <v>648</v>
      </c>
      <c r="C455" s="52"/>
      <c r="D455" s="52">
        <v>1</v>
      </c>
      <c r="E455" s="52"/>
      <c r="F455" s="52"/>
      <c r="G455" s="157"/>
      <c r="H455" s="52" t="s">
        <v>649</v>
      </c>
      <c r="I455" s="60">
        <v>3823</v>
      </c>
      <c r="J455" s="60">
        <v>3823</v>
      </c>
      <c r="K455" s="71"/>
      <c r="L455" s="71"/>
      <c r="M455" s="71"/>
      <c r="N455" s="71"/>
      <c r="O455" s="71"/>
      <c r="P455" s="77">
        <v>2110</v>
      </c>
      <c r="Q455" s="77">
        <v>2110</v>
      </c>
      <c r="R455" s="71"/>
      <c r="S455" s="71"/>
      <c r="T455" s="77">
        <v>2110</v>
      </c>
      <c r="U455" s="77">
        <v>2110</v>
      </c>
      <c r="V455" s="63">
        <f>W455</f>
        <v>2110</v>
      </c>
      <c r="W455" s="63">
        <f>Y455</f>
        <v>2110</v>
      </c>
      <c r="X455" s="60">
        <v>3823</v>
      </c>
      <c r="Y455" s="63">
        <f>K455+Q455</f>
        <v>2110</v>
      </c>
      <c r="Z455" s="63">
        <f>X455-Y455</f>
        <v>1713</v>
      </c>
      <c r="AA455" s="63">
        <f>AB455</f>
        <v>1713</v>
      </c>
      <c r="AB455" s="63">
        <v>1713</v>
      </c>
      <c r="AC455" s="63"/>
      <c r="AD455" s="63"/>
      <c r="AE455" s="63"/>
      <c r="AF455" s="77"/>
      <c r="AG455" s="102"/>
      <c r="AH455" s="116">
        <f t="shared" si="187"/>
        <v>0</v>
      </c>
      <c r="AI455" s="368">
        <f t="shared" si="173"/>
        <v>0</v>
      </c>
      <c r="AJ455" s="368">
        <f t="shared" si="174"/>
        <v>0</v>
      </c>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64"/>
      <c r="BL455" s="64"/>
      <c r="BM455" s="64"/>
      <c r="BN455" s="64"/>
      <c r="BO455" s="64"/>
      <c r="BP455" s="64"/>
      <c r="BQ455" s="64"/>
      <c r="BR455" s="64"/>
      <c r="BS455" s="64"/>
      <c r="BT455" s="64"/>
      <c r="BU455" s="64"/>
      <c r="BV455" s="64"/>
      <c r="BW455" s="64"/>
      <c r="BX455" s="64"/>
      <c r="BY455" s="64"/>
      <c r="BZ455" s="64"/>
      <c r="CA455" s="64"/>
      <c r="CB455" s="64"/>
      <c r="CC455" s="64"/>
      <c r="CD455" s="64"/>
      <c r="CE455" s="64"/>
      <c r="CF455" s="64"/>
      <c r="CG455" s="64"/>
      <c r="CH455" s="65"/>
    </row>
    <row r="456" spans="1:86" s="66" customFormat="1" ht="50.25" customHeight="1" x14ac:dyDescent="0.25">
      <c r="A456" s="69" t="s">
        <v>226</v>
      </c>
      <c r="B456" s="157" t="s">
        <v>650</v>
      </c>
      <c r="C456" s="52"/>
      <c r="D456" s="52">
        <v>1</v>
      </c>
      <c r="E456" s="52"/>
      <c r="F456" s="52"/>
      <c r="G456" s="157"/>
      <c r="H456" s="52" t="s">
        <v>651</v>
      </c>
      <c r="I456" s="60">
        <v>4335</v>
      </c>
      <c r="J456" s="60">
        <v>4335</v>
      </c>
      <c r="K456" s="71"/>
      <c r="L456" s="71"/>
      <c r="M456" s="71"/>
      <c r="N456" s="71"/>
      <c r="O456" s="71"/>
      <c r="P456" s="77">
        <v>2535</v>
      </c>
      <c r="Q456" s="77">
        <v>2535</v>
      </c>
      <c r="R456" s="71"/>
      <c r="S456" s="71"/>
      <c r="T456" s="77">
        <v>2535</v>
      </c>
      <c r="U456" s="77">
        <v>2535</v>
      </c>
      <c r="V456" s="63">
        <f>W456</f>
        <v>2535</v>
      </c>
      <c r="W456" s="63">
        <f>Y456</f>
        <v>2535</v>
      </c>
      <c r="X456" s="60">
        <v>4335</v>
      </c>
      <c r="Y456" s="63">
        <f>K456+Q456</f>
        <v>2535</v>
      </c>
      <c r="Z456" s="63">
        <f>X456-Y456</f>
        <v>1800</v>
      </c>
      <c r="AA456" s="63">
        <f>AB456</f>
        <v>1800</v>
      </c>
      <c r="AB456" s="63">
        <v>1800</v>
      </c>
      <c r="AC456" s="63"/>
      <c r="AD456" s="63"/>
      <c r="AE456" s="63"/>
      <c r="AF456" s="77"/>
      <c r="AG456" s="102"/>
      <c r="AH456" s="116">
        <f t="shared" si="187"/>
        <v>0</v>
      </c>
      <c r="AI456" s="368">
        <f t="shared" si="173"/>
        <v>0</v>
      </c>
      <c r="AJ456" s="368">
        <f t="shared" si="174"/>
        <v>0</v>
      </c>
      <c r="AK456" s="64"/>
      <c r="AL456" s="64"/>
      <c r="AM456" s="64"/>
      <c r="AN456" s="64"/>
      <c r="AO456" s="64"/>
      <c r="AP456" s="64"/>
      <c r="AQ456" s="64"/>
      <c r="AR456" s="64"/>
      <c r="AS456" s="64"/>
      <c r="AT456" s="64"/>
      <c r="AU456" s="64"/>
      <c r="AV456" s="64"/>
      <c r="AW456" s="64"/>
      <c r="AX456" s="64"/>
      <c r="AY456" s="64"/>
      <c r="AZ456" s="64"/>
      <c r="BA456" s="64"/>
      <c r="BB456" s="64"/>
      <c r="BC456" s="64"/>
      <c r="BD456" s="64"/>
      <c r="BE456" s="64"/>
      <c r="BF456" s="64"/>
      <c r="BG456" s="64"/>
      <c r="BH456" s="64"/>
      <c r="BI456" s="64"/>
      <c r="BJ456" s="64"/>
      <c r="BK456" s="64"/>
      <c r="BL456" s="64"/>
      <c r="BM456" s="64"/>
      <c r="BN456" s="64"/>
      <c r="BO456" s="64"/>
      <c r="BP456" s="64"/>
      <c r="BQ456" s="64"/>
      <c r="BR456" s="64"/>
      <c r="BS456" s="64"/>
      <c r="BT456" s="64"/>
      <c r="BU456" s="64"/>
      <c r="BV456" s="64"/>
      <c r="BW456" s="64"/>
      <c r="BX456" s="64"/>
      <c r="BY456" s="64"/>
      <c r="BZ456" s="64"/>
      <c r="CA456" s="64"/>
      <c r="CB456" s="64"/>
      <c r="CC456" s="64"/>
      <c r="CD456" s="64"/>
      <c r="CE456" s="64"/>
      <c r="CF456" s="64"/>
      <c r="CG456" s="64"/>
      <c r="CH456" s="65"/>
    </row>
    <row r="457" spans="1:86" s="66" customFormat="1" ht="37.5" customHeight="1" x14ac:dyDescent="0.25">
      <c r="A457" s="55" t="s">
        <v>210</v>
      </c>
      <c r="B457" s="56" t="s">
        <v>189</v>
      </c>
      <c r="C457" s="52"/>
      <c r="D457" s="52"/>
      <c r="E457" s="52"/>
      <c r="F457" s="52"/>
      <c r="G457" s="56"/>
      <c r="H457" s="142"/>
      <c r="I457" s="101"/>
      <c r="J457" s="101"/>
      <c r="K457" s="101"/>
      <c r="L457" s="101"/>
      <c r="M457" s="101"/>
      <c r="N457" s="101"/>
      <c r="O457" s="101"/>
      <c r="P457" s="101"/>
      <c r="Q457" s="101"/>
      <c r="R457" s="101"/>
      <c r="S457" s="101"/>
      <c r="T457" s="101"/>
      <c r="U457" s="101"/>
      <c r="V457" s="63"/>
      <c r="W457" s="101"/>
      <c r="X457" s="101"/>
      <c r="Y457" s="101"/>
      <c r="Z457" s="101"/>
      <c r="AA457" s="101"/>
      <c r="AB457" s="101"/>
      <c r="AC457" s="101"/>
      <c r="AD457" s="101"/>
      <c r="AE457" s="101">
        <f>SUM(AE458:AE503)</f>
        <v>0</v>
      </c>
      <c r="AG457" s="102"/>
      <c r="AH457" s="116">
        <f t="shared" si="187"/>
        <v>0</v>
      </c>
      <c r="AI457" s="368">
        <f t="shared" si="173"/>
        <v>0</v>
      </c>
      <c r="AJ457" s="368">
        <f t="shared" si="174"/>
        <v>0</v>
      </c>
      <c r="AK457" s="64"/>
      <c r="AL457" s="64"/>
      <c r="AM457" s="64"/>
      <c r="AN457" s="64"/>
      <c r="AO457" s="64"/>
      <c r="AP457" s="64"/>
      <c r="AQ457" s="64"/>
      <c r="AR457" s="64"/>
      <c r="AS457" s="64"/>
      <c r="AT457" s="64"/>
      <c r="AU457" s="64"/>
      <c r="AV457" s="64"/>
      <c r="AW457" s="64"/>
      <c r="AX457" s="64"/>
      <c r="AY457" s="64"/>
      <c r="AZ457" s="64"/>
      <c r="BA457" s="64"/>
      <c r="BB457" s="64"/>
      <c r="BC457" s="64"/>
      <c r="BD457" s="64"/>
      <c r="BE457" s="64"/>
      <c r="BF457" s="64"/>
      <c r="BG457" s="64"/>
      <c r="BH457" s="64"/>
      <c r="BI457" s="64"/>
      <c r="BJ457" s="64"/>
      <c r="BK457" s="64"/>
      <c r="BL457" s="64"/>
      <c r="BM457" s="64"/>
      <c r="BN457" s="64"/>
      <c r="BO457" s="64"/>
      <c r="BP457" s="64"/>
      <c r="BQ457" s="64"/>
      <c r="BR457" s="64"/>
      <c r="BS457" s="64"/>
      <c r="BT457" s="64"/>
      <c r="BU457" s="64"/>
      <c r="BV457" s="64"/>
      <c r="BW457" s="64"/>
      <c r="BX457" s="64"/>
      <c r="BY457" s="64"/>
      <c r="BZ457" s="64"/>
      <c r="CA457" s="64"/>
      <c r="CB457" s="64"/>
      <c r="CC457" s="64"/>
      <c r="CD457" s="64"/>
      <c r="CE457" s="64"/>
      <c r="CF457" s="64"/>
      <c r="CG457" s="64"/>
      <c r="CH457" s="65"/>
    </row>
    <row r="458" spans="1:86" s="66" customFormat="1" ht="31.5" x14ac:dyDescent="0.25">
      <c r="A458" s="69" t="s">
        <v>194</v>
      </c>
      <c r="B458" s="179" t="s">
        <v>652</v>
      </c>
      <c r="C458" s="52"/>
      <c r="D458" s="52"/>
      <c r="E458" s="52">
        <v>1</v>
      </c>
      <c r="F458" s="52">
        <v>1</v>
      </c>
      <c r="G458" s="179"/>
      <c r="H458" s="283" t="s">
        <v>653</v>
      </c>
      <c r="I458" s="60">
        <v>9373</v>
      </c>
      <c r="J458" s="60">
        <v>9373</v>
      </c>
      <c r="K458" s="71"/>
      <c r="L458" s="71"/>
      <c r="M458" s="71"/>
      <c r="N458" s="71"/>
      <c r="O458" s="71"/>
      <c r="P458" s="74"/>
      <c r="Q458" s="74"/>
      <c r="R458" s="74"/>
      <c r="S458" s="74"/>
      <c r="T458" s="74"/>
      <c r="U458" s="74"/>
      <c r="V458" s="63">
        <f t="shared" ref="V458:V476" si="199">W458</f>
        <v>0</v>
      </c>
      <c r="W458" s="63">
        <f t="shared" ref="W458:W476" si="200">Y458</f>
        <v>0</v>
      </c>
      <c r="X458" s="60">
        <v>9373</v>
      </c>
      <c r="Y458" s="63">
        <f t="shared" ref="Y458:Y476" si="201">K458+Q458</f>
        <v>0</v>
      </c>
      <c r="Z458" s="63">
        <v>5000</v>
      </c>
      <c r="AA458" s="63">
        <f>AB458+AC458</f>
        <v>3000</v>
      </c>
      <c r="AB458" s="63">
        <v>3000</v>
      </c>
      <c r="AC458" s="63"/>
      <c r="AD458" s="63"/>
      <c r="AE458" s="63"/>
      <c r="AG458" s="102"/>
      <c r="AH458" s="116">
        <f t="shared" si="187"/>
        <v>0</v>
      </c>
      <c r="AI458" s="368">
        <f t="shared" si="173"/>
        <v>0</v>
      </c>
      <c r="AJ458" s="368">
        <f t="shared" si="174"/>
        <v>0</v>
      </c>
      <c r="AK458" s="64"/>
      <c r="AL458" s="64"/>
      <c r="AM458" s="64"/>
      <c r="AN458" s="64"/>
      <c r="AO458" s="64"/>
      <c r="AP458" s="64"/>
      <c r="AQ458" s="64"/>
      <c r="AR458" s="64"/>
      <c r="AS458" s="64"/>
      <c r="AT458" s="64"/>
      <c r="AU458" s="64"/>
      <c r="AV458" s="64"/>
      <c r="AW458" s="64"/>
      <c r="AX458" s="64"/>
      <c r="AY458" s="64"/>
      <c r="AZ458" s="64"/>
      <c r="BA458" s="64"/>
      <c r="BB458" s="64"/>
      <c r="BC458" s="64"/>
      <c r="BD458" s="64"/>
      <c r="BE458" s="64"/>
      <c r="BF458" s="64"/>
      <c r="BG458" s="64"/>
      <c r="BH458" s="64"/>
      <c r="BI458" s="64"/>
      <c r="BJ458" s="64"/>
      <c r="BK458" s="64"/>
      <c r="BL458" s="64"/>
      <c r="BM458" s="64"/>
      <c r="BN458" s="64"/>
      <c r="BO458" s="64"/>
      <c r="BP458" s="64"/>
      <c r="BQ458" s="64"/>
      <c r="BR458" s="64"/>
      <c r="BS458" s="64"/>
      <c r="BT458" s="64"/>
      <c r="BU458" s="64"/>
      <c r="BV458" s="64"/>
      <c r="BW458" s="64"/>
      <c r="BX458" s="64"/>
      <c r="BY458" s="64"/>
      <c r="BZ458" s="64"/>
      <c r="CA458" s="64"/>
      <c r="CB458" s="64"/>
      <c r="CC458" s="64"/>
      <c r="CD458" s="64"/>
      <c r="CE458" s="64"/>
      <c r="CF458" s="64"/>
      <c r="CG458" s="64"/>
      <c r="CH458" s="65"/>
    </row>
    <row r="459" spans="1:86" s="66" customFormat="1" ht="31.5" x14ac:dyDescent="0.25">
      <c r="A459" s="69" t="s">
        <v>184</v>
      </c>
      <c r="B459" s="179" t="s">
        <v>654</v>
      </c>
      <c r="C459" s="52"/>
      <c r="D459" s="52"/>
      <c r="E459" s="52">
        <v>1</v>
      </c>
      <c r="F459" s="52">
        <v>1</v>
      </c>
      <c r="G459" s="179"/>
      <c r="H459" s="283" t="s">
        <v>655</v>
      </c>
      <c r="I459" s="60">
        <v>2335</v>
      </c>
      <c r="J459" s="60">
        <v>2335</v>
      </c>
      <c r="K459" s="71"/>
      <c r="L459" s="71"/>
      <c r="M459" s="71"/>
      <c r="N459" s="71"/>
      <c r="O459" s="71"/>
      <c r="P459" s="74"/>
      <c r="Q459" s="74"/>
      <c r="R459" s="74"/>
      <c r="S459" s="74"/>
      <c r="T459" s="74"/>
      <c r="U459" s="74"/>
      <c r="V459" s="63">
        <f t="shared" si="199"/>
        <v>0</v>
      </c>
      <c r="W459" s="63">
        <f t="shared" si="200"/>
        <v>0</v>
      </c>
      <c r="X459" s="60">
        <v>2335</v>
      </c>
      <c r="Y459" s="63">
        <f t="shared" si="201"/>
        <v>0</v>
      </c>
      <c r="Z459" s="63">
        <v>2300</v>
      </c>
      <c r="AA459" s="63">
        <f t="shared" ref="AA459:AA476" si="202">AB459+AC459</f>
        <v>1000</v>
      </c>
      <c r="AB459" s="63">
        <v>1000</v>
      </c>
      <c r="AC459" s="63"/>
      <c r="AD459" s="63"/>
      <c r="AE459" s="63"/>
      <c r="AG459" s="102"/>
      <c r="AH459" s="116">
        <f t="shared" si="187"/>
        <v>0</v>
      </c>
      <c r="AI459" s="368">
        <f t="shared" si="173"/>
        <v>0</v>
      </c>
      <c r="AJ459" s="368">
        <f t="shared" si="174"/>
        <v>0</v>
      </c>
      <c r="AK459" s="64"/>
      <c r="AL459" s="64"/>
      <c r="AM459" s="64"/>
      <c r="AN459" s="64"/>
      <c r="AO459" s="64"/>
      <c r="AP459" s="64"/>
      <c r="AQ459" s="64"/>
      <c r="AR459" s="64"/>
      <c r="AS459" s="64"/>
      <c r="AT459" s="64"/>
      <c r="AU459" s="64"/>
      <c r="AV459" s="64"/>
      <c r="AW459" s="64"/>
      <c r="AX459" s="64"/>
      <c r="AY459" s="64"/>
      <c r="AZ459" s="64"/>
      <c r="BA459" s="64"/>
      <c r="BB459" s="64"/>
      <c r="BC459" s="64"/>
      <c r="BD459" s="64"/>
      <c r="BE459" s="64"/>
      <c r="BF459" s="64"/>
      <c r="BG459" s="64"/>
      <c r="BH459" s="64"/>
      <c r="BI459" s="64"/>
      <c r="BJ459" s="64"/>
      <c r="BK459" s="64"/>
      <c r="BL459" s="64"/>
      <c r="BM459" s="64"/>
      <c r="BN459" s="64"/>
      <c r="BO459" s="64"/>
      <c r="BP459" s="64"/>
      <c r="BQ459" s="64"/>
      <c r="BR459" s="64"/>
      <c r="BS459" s="64"/>
      <c r="BT459" s="64"/>
      <c r="BU459" s="64"/>
      <c r="BV459" s="64"/>
      <c r="BW459" s="64"/>
      <c r="BX459" s="64"/>
      <c r="BY459" s="64"/>
      <c r="BZ459" s="64"/>
      <c r="CA459" s="64"/>
      <c r="CB459" s="64"/>
      <c r="CC459" s="64"/>
      <c r="CD459" s="64"/>
      <c r="CE459" s="64"/>
      <c r="CF459" s="64"/>
      <c r="CG459" s="64"/>
      <c r="CH459" s="65"/>
    </row>
    <row r="460" spans="1:86" s="66" customFormat="1" ht="31.5" x14ac:dyDescent="0.25">
      <c r="A460" s="69" t="s">
        <v>226</v>
      </c>
      <c r="B460" s="179" t="s">
        <v>656</v>
      </c>
      <c r="C460" s="52"/>
      <c r="D460" s="52"/>
      <c r="E460" s="52">
        <v>1</v>
      </c>
      <c r="F460" s="52">
        <v>1</v>
      </c>
      <c r="G460" s="179"/>
      <c r="H460" s="283" t="s">
        <v>657</v>
      </c>
      <c r="I460" s="60">
        <v>1830</v>
      </c>
      <c r="J460" s="60">
        <v>1830</v>
      </c>
      <c r="K460" s="71"/>
      <c r="L460" s="71"/>
      <c r="M460" s="71"/>
      <c r="N460" s="71"/>
      <c r="O460" s="71"/>
      <c r="P460" s="74"/>
      <c r="Q460" s="74"/>
      <c r="R460" s="74"/>
      <c r="S460" s="74"/>
      <c r="T460" s="74"/>
      <c r="U460" s="74"/>
      <c r="V460" s="63">
        <f t="shared" si="199"/>
        <v>0</v>
      </c>
      <c r="W460" s="63">
        <f t="shared" si="200"/>
        <v>0</v>
      </c>
      <c r="X460" s="60">
        <v>1830</v>
      </c>
      <c r="Y460" s="63">
        <f t="shared" si="201"/>
        <v>0</v>
      </c>
      <c r="Z460" s="63">
        <v>1800</v>
      </c>
      <c r="AA460" s="63">
        <f t="shared" si="202"/>
        <v>1000</v>
      </c>
      <c r="AB460" s="63">
        <v>1000</v>
      </c>
      <c r="AC460" s="63"/>
      <c r="AD460" s="63"/>
      <c r="AE460" s="63"/>
      <c r="AG460" s="102"/>
      <c r="AH460" s="116">
        <f t="shared" si="187"/>
        <v>0</v>
      </c>
      <c r="AI460" s="368">
        <f t="shared" si="173"/>
        <v>0</v>
      </c>
      <c r="AJ460" s="368">
        <f t="shared" si="174"/>
        <v>0</v>
      </c>
      <c r="AK460" s="64"/>
      <c r="AL460" s="64"/>
      <c r="AM460" s="64"/>
      <c r="AN460" s="64"/>
      <c r="AO460" s="64"/>
      <c r="AP460" s="64"/>
      <c r="AQ460" s="64"/>
      <c r="AR460" s="64"/>
      <c r="AS460" s="64"/>
      <c r="AT460" s="64"/>
      <c r="AU460" s="64"/>
      <c r="AV460" s="64"/>
      <c r="AW460" s="64"/>
      <c r="AX460" s="64"/>
      <c r="AY460" s="64"/>
      <c r="AZ460" s="64"/>
      <c r="BA460" s="64"/>
      <c r="BB460" s="64"/>
      <c r="BC460" s="64"/>
      <c r="BD460" s="64"/>
      <c r="BE460" s="64"/>
      <c r="BF460" s="64"/>
      <c r="BG460" s="64"/>
      <c r="BH460" s="64"/>
      <c r="BI460" s="64"/>
      <c r="BJ460" s="64"/>
      <c r="BK460" s="64"/>
      <c r="BL460" s="64"/>
      <c r="BM460" s="64"/>
      <c r="BN460" s="64"/>
      <c r="BO460" s="64"/>
      <c r="BP460" s="64"/>
      <c r="BQ460" s="64"/>
      <c r="BR460" s="64"/>
      <c r="BS460" s="64"/>
      <c r="BT460" s="64"/>
      <c r="BU460" s="64"/>
      <c r="BV460" s="64"/>
      <c r="BW460" s="64"/>
      <c r="BX460" s="64"/>
      <c r="BY460" s="64"/>
      <c r="BZ460" s="64"/>
      <c r="CA460" s="64"/>
      <c r="CB460" s="64"/>
      <c r="CC460" s="64"/>
      <c r="CD460" s="64"/>
      <c r="CE460" s="64"/>
      <c r="CF460" s="64"/>
      <c r="CG460" s="64"/>
      <c r="CH460" s="65"/>
    </row>
    <row r="461" spans="1:86" s="66" customFormat="1" ht="31.5" x14ac:dyDescent="0.25">
      <c r="A461" s="69" t="s">
        <v>229</v>
      </c>
      <c r="B461" s="179" t="s">
        <v>658</v>
      </c>
      <c r="C461" s="52"/>
      <c r="D461" s="52"/>
      <c r="E461" s="52">
        <v>1</v>
      </c>
      <c r="F461" s="52">
        <v>1</v>
      </c>
      <c r="G461" s="179"/>
      <c r="H461" s="283" t="s">
        <v>659</v>
      </c>
      <c r="I461" s="60">
        <v>4060</v>
      </c>
      <c r="J461" s="60">
        <v>4060</v>
      </c>
      <c r="K461" s="71"/>
      <c r="L461" s="71"/>
      <c r="M461" s="71"/>
      <c r="N461" s="71"/>
      <c r="O461" s="71"/>
      <c r="P461" s="74"/>
      <c r="Q461" s="74"/>
      <c r="R461" s="74"/>
      <c r="S461" s="74"/>
      <c r="T461" s="74"/>
      <c r="U461" s="74"/>
      <c r="V461" s="63">
        <f t="shared" si="199"/>
        <v>0</v>
      </c>
      <c r="W461" s="63">
        <f t="shared" si="200"/>
        <v>0</v>
      </c>
      <c r="X461" s="60">
        <v>4060</v>
      </c>
      <c r="Y461" s="63">
        <f t="shared" si="201"/>
        <v>0</v>
      </c>
      <c r="Z461" s="63">
        <v>2000</v>
      </c>
      <c r="AA461" s="63">
        <f t="shared" si="202"/>
        <v>1500</v>
      </c>
      <c r="AB461" s="63">
        <v>1500</v>
      </c>
      <c r="AC461" s="63"/>
      <c r="AD461" s="63"/>
      <c r="AE461" s="63"/>
      <c r="AG461" s="102"/>
      <c r="AH461" s="116">
        <f t="shared" si="187"/>
        <v>0</v>
      </c>
      <c r="AI461" s="368">
        <f t="shared" si="173"/>
        <v>0</v>
      </c>
      <c r="AJ461" s="368">
        <f t="shared" si="174"/>
        <v>0</v>
      </c>
      <c r="AK461" s="64"/>
      <c r="AL461" s="64"/>
      <c r="AM461" s="64"/>
      <c r="AN461" s="64"/>
      <c r="AO461" s="64"/>
      <c r="AP461" s="64"/>
      <c r="AQ461" s="64"/>
      <c r="AR461" s="64"/>
      <c r="AS461" s="64"/>
      <c r="AT461" s="64"/>
      <c r="AU461" s="64"/>
      <c r="AV461" s="64"/>
      <c r="AW461" s="64"/>
      <c r="AX461" s="64"/>
      <c r="AY461" s="64"/>
      <c r="AZ461" s="64"/>
      <c r="BA461" s="64"/>
      <c r="BB461" s="64"/>
      <c r="BC461" s="64"/>
      <c r="BD461" s="64"/>
      <c r="BE461" s="64"/>
      <c r="BF461" s="64"/>
      <c r="BG461" s="64"/>
      <c r="BH461" s="64"/>
      <c r="BI461" s="64"/>
      <c r="BJ461" s="64"/>
      <c r="BK461" s="64"/>
      <c r="BL461" s="64"/>
      <c r="BM461" s="64"/>
      <c r="BN461" s="64"/>
      <c r="BO461" s="64"/>
      <c r="BP461" s="64"/>
      <c r="BQ461" s="64"/>
      <c r="BR461" s="64"/>
      <c r="BS461" s="64"/>
      <c r="BT461" s="64"/>
      <c r="BU461" s="64"/>
      <c r="BV461" s="64"/>
      <c r="BW461" s="64"/>
      <c r="BX461" s="64"/>
      <c r="BY461" s="64"/>
      <c r="BZ461" s="64"/>
      <c r="CA461" s="64"/>
      <c r="CB461" s="64"/>
      <c r="CC461" s="64"/>
      <c r="CD461" s="64"/>
      <c r="CE461" s="64"/>
      <c r="CF461" s="64"/>
      <c r="CG461" s="64"/>
      <c r="CH461" s="65"/>
    </row>
    <row r="462" spans="1:86" s="66" customFormat="1" ht="51" customHeight="1" x14ac:dyDescent="0.25">
      <c r="A462" s="69" t="s">
        <v>232</v>
      </c>
      <c r="B462" s="179" t="s">
        <v>660</v>
      </c>
      <c r="C462" s="52"/>
      <c r="D462" s="52"/>
      <c r="E462" s="52">
        <v>1</v>
      </c>
      <c r="F462" s="52">
        <v>1</v>
      </c>
      <c r="G462" s="179"/>
      <c r="H462" s="283" t="s">
        <v>661</v>
      </c>
      <c r="I462" s="60">
        <v>2280</v>
      </c>
      <c r="J462" s="60">
        <v>2280</v>
      </c>
      <c r="K462" s="71"/>
      <c r="L462" s="71"/>
      <c r="M462" s="71"/>
      <c r="N462" s="71"/>
      <c r="O462" s="71"/>
      <c r="P462" s="74"/>
      <c r="Q462" s="74"/>
      <c r="R462" s="74"/>
      <c r="S462" s="74"/>
      <c r="T462" s="74"/>
      <c r="U462" s="74"/>
      <c r="V462" s="63">
        <f t="shared" si="199"/>
        <v>0</v>
      </c>
      <c r="W462" s="63">
        <f t="shared" si="200"/>
        <v>0</v>
      </c>
      <c r="X462" s="60">
        <v>2280</v>
      </c>
      <c r="Y462" s="63">
        <f t="shared" si="201"/>
        <v>0</v>
      </c>
      <c r="Z462" s="63">
        <v>2200</v>
      </c>
      <c r="AA462" s="63">
        <f t="shared" si="202"/>
        <v>1000</v>
      </c>
      <c r="AB462" s="63">
        <v>1000</v>
      </c>
      <c r="AC462" s="63"/>
      <c r="AD462" s="63"/>
      <c r="AE462" s="63"/>
      <c r="AG462" s="102"/>
      <c r="AH462" s="116">
        <f t="shared" si="187"/>
        <v>0</v>
      </c>
      <c r="AI462" s="368">
        <f t="shared" ref="AI462:AI525" si="203">P462-Q462</f>
        <v>0</v>
      </c>
      <c r="AJ462" s="368">
        <f t="shared" ref="AJ462:AJ525" si="204">V462-W462</f>
        <v>0</v>
      </c>
      <c r="AK462" s="64"/>
      <c r="AL462" s="64"/>
      <c r="AM462" s="64"/>
      <c r="AN462" s="64"/>
      <c r="AO462" s="64"/>
      <c r="AP462" s="64"/>
      <c r="AQ462" s="64"/>
      <c r="AR462" s="64"/>
      <c r="AS462" s="64"/>
      <c r="AT462" s="64"/>
      <c r="AU462" s="64"/>
      <c r="AV462" s="64"/>
      <c r="AW462" s="64"/>
      <c r="AX462" s="64"/>
      <c r="AY462" s="64"/>
      <c r="AZ462" s="64"/>
      <c r="BA462" s="64"/>
      <c r="BB462" s="64"/>
      <c r="BC462" s="64"/>
      <c r="BD462" s="64"/>
      <c r="BE462" s="64"/>
      <c r="BF462" s="64"/>
      <c r="BG462" s="64"/>
      <c r="BH462" s="64"/>
      <c r="BI462" s="64"/>
      <c r="BJ462" s="64"/>
      <c r="BK462" s="64"/>
      <c r="BL462" s="64"/>
      <c r="BM462" s="64"/>
      <c r="BN462" s="64"/>
      <c r="BO462" s="64"/>
      <c r="BP462" s="64"/>
      <c r="BQ462" s="64"/>
      <c r="BR462" s="64"/>
      <c r="BS462" s="64"/>
      <c r="BT462" s="64"/>
      <c r="BU462" s="64"/>
      <c r="BV462" s="64"/>
      <c r="BW462" s="64"/>
      <c r="BX462" s="64"/>
      <c r="BY462" s="64"/>
      <c r="BZ462" s="64"/>
      <c r="CA462" s="64"/>
      <c r="CB462" s="64"/>
      <c r="CC462" s="64"/>
      <c r="CD462" s="64"/>
      <c r="CE462" s="64"/>
      <c r="CF462" s="64"/>
      <c r="CG462" s="64"/>
      <c r="CH462" s="65"/>
    </row>
    <row r="463" spans="1:86" s="66" customFormat="1" ht="48.75" customHeight="1" x14ac:dyDescent="0.25">
      <c r="A463" s="69" t="s">
        <v>235</v>
      </c>
      <c r="B463" s="157" t="s">
        <v>665</v>
      </c>
      <c r="C463" s="52"/>
      <c r="D463" s="52"/>
      <c r="E463" s="52">
        <v>1</v>
      </c>
      <c r="F463" s="52">
        <v>1</v>
      </c>
      <c r="G463" s="157"/>
      <c r="H463" s="205" t="s">
        <v>992</v>
      </c>
      <c r="I463" s="60">
        <v>2500</v>
      </c>
      <c r="J463" s="60">
        <v>2500</v>
      </c>
      <c r="K463" s="71"/>
      <c r="L463" s="71"/>
      <c r="M463" s="71"/>
      <c r="N463" s="71"/>
      <c r="O463" s="71"/>
      <c r="P463" s="71"/>
      <c r="Q463" s="71"/>
      <c r="R463" s="71"/>
      <c r="S463" s="71"/>
      <c r="T463" s="71"/>
      <c r="U463" s="71"/>
      <c r="V463" s="63">
        <f t="shared" si="199"/>
        <v>0</v>
      </c>
      <c r="W463" s="63">
        <f t="shared" si="200"/>
        <v>0</v>
      </c>
      <c r="X463" s="60">
        <v>2500</v>
      </c>
      <c r="Y463" s="63">
        <f t="shared" si="201"/>
        <v>0</v>
      </c>
      <c r="Z463" s="63">
        <v>2450</v>
      </c>
      <c r="AA463" s="63">
        <f t="shared" si="202"/>
        <v>1000</v>
      </c>
      <c r="AB463" s="63">
        <v>1000</v>
      </c>
      <c r="AC463" s="63"/>
      <c r="AD463" s="63"/>
      <c r="AE463" s="63"/>
      <c r="AG463" s="328"/>
      <c r="AH463" s="116">
        <f t="shared" si="187"/>
        <v>0</v>
      </c>
      <c r="AI463" s="368">
        <f t="shared" si="203"/>
        <v>0</v>
      </c>
      <c r="AJ463" s="368">
        <f t="shared" si="204"/>
        <v>0</v>
      </c>
      <c r="AK463" s="64"/>
      <c r="AL463" s="64"/>
      <c r="AM463" s="64"/>
      <c r="AN463" s="64"/>
      <c r="AO463" s="64"/>
      <c r="AP463" s="64"/>
      <c r="AQ463" s="64"/>
      <c r="AR463" s="64"/>
      <c r="AS463" s="64"/>
      <c r="AT463" s="64"/>
      <c r="AU463" s="64"/>
      <c r="AV463" s="64"/>
      <c r="AW463" s="64"/>
      <c r="AX463" s="64"/>
      <c r="AY463" s="64"/>
      <c r="AZ463" s="64"/>
      <c r="BA463" s="64"/>
      <c r="BB463" s="64"/>
      <c r="BC463" s="64"/>
      <c r="BD463" s="64"/>
      <c r="BE463" s="64"/>
      <c r="BF463" s="64"/>
      <c r="BG463" s="64"/>
      <c r="BH463" s="64"/>
      <c r="BI463" s="64"/>
      <c r="BJ463" s="64"/>
      <c r="BK463" s="64"/>
      <c r="BL463" s="64"/>
      <c r="BM463" s="64"/>
      <c r="BN463" s="64"/>
      <c r="BO463" s="64"/>
      <c r="BP463" s="64"/>
      <c r="BQ463" s="64"/>
      <c r="BR463" s="64"/>
      <c r="BS463" s="64"/>
      <c r="BT463" s="64"/>
      <c r="BU463" s="64"/>
      <c r="BV463" s="64"/>
      <c r="BW463" s="64"/>
      <c r="BX463" s="64"/>
      <c r="BY463" s="64"/>
      <c r="BZ463" s="64"/>
      <c r="CA463" s="64"/>
      <c r="CB463" s="64"/>
      <c r="CC463" s="64"/>
      <c r="CD463" s="64"/>
      <c r="CE463" s="64"/>
      <c r="CF463" s="64"/>
      <c r="CG463" s="64"/>
      <c r="CH463" s="65"/>
    </row>
    <row r="464" spans="1:86" s="66" customFormat="1" ht="48.75" customHeight="1" x14ac:dyDescent="0.25">
      <c r="A464" s="69" t="s">
        <v>238</v>
      </c>
      <c r="B464" s="157" t="s">
        <v>670</v>
      </c>
      <c r="C464" s="52"/>
      <c r="D464" s="52"/>
      <c r="E464" s="52">
        <v>1</v>
      </c>
      <c r="F464" s="52">
        <v>1</v>
      </c>
      <c r="G464" s="157"/>
      <c r="H464" s="52" t="s">
        <v>993</v>
      </c>
      <c r="I464" s="60">
        <v>2500</v>
      </c>
      <c r="J464" s="60">
        <v>2500</v>
      </c>
      <c r="K464" s="71"/>
      <c r="L464" s="71"/>
      <c r="M464" s="71"/>
      <c r="N464" s="71"/>
      <c r="O464" s="71"/>
      <c r="P464" s="71"/>
      <c r="Q464" s="71"/>
      <c r="R464" s="71"/>
      <c r="S464" s="71"/>
      <c r="T464" s="71"/>
      <c r="U464" s="71"/>
      <c r="V464" s="63">
        <f t="shared" si="199"/>
        <v>0</v>
      </c>
      <c r="W464" s="63">
        <f t="shared" si="200"/>
        <v>0</v>
      </c>
      <c r="X464" s="60">
        <v>2500</v>
      </c>
      <c r="Y464" s="63">
        <f t="shared" si="201"/>
        <v>0</v>
      </c>
      <c r="Z464" s="63">
        <v>2450</v>
      </c>
      <c r="AA464" s="63">
        <f t="shared" si="202"/>
        <v>1000</v>
      </c>
      <c r="AB464" s="63">
        <v>1000</v>
      </c>
      <c r="AC464" s="63"/>
      <c r="AD464" s="63"/>
      <c r="AE464" s="63"/>
      <c r="AG464" s="102"/>
      <c r="AH464" s="116">
        <f t="shared" si="187"/>
        <v>0</v>
      </c>
      <c r="AI464" s="368">
        <f t="shared" si="203"/>
        <v>0</v>
      </c>
      <c r="AJ464" s="368">
        <f t="shared" si="204"/>
        <v>0</v>
      </c>
      <c r="AK464" s="64"/>
      <c r="AL464" s="64"/>
      <c r="AM464" s="64"/>
      <c r="AN464" s="64"/>
      <c r="AO464" s="64"/>
      <c r="AP464" s="64"/>
      <c r="AQ464" s="64"/>
      <c r="AR464" s="64"/>
      <c r="AS464" s="64"/>
      <c r="AT464" s="64"/>
      <c r="AU464" s="64"/>
      <c r="AV464" s="64"/>
      <c r="AW464" s="64"/>
      <c r="AX464" s="64"/>
      <c r="AY464" s="64"/>
      <c r="AZ464" s="64"/>
      <c r="BA464" s="64"/>
      <c r="BB464" s="64"/>
      <c r="BC464" s="64"/>
      <c r="BD464" s="64"/>
      <c r="BE464" s="64"/>
      <c r="BF464" s="64"/>
      <c r="BG464" s="64"/>
      <c r="BH464" s="64"/>
      <c r="BI464" s="64"/>
      <c r="BJ464" s="64"/>
      <c r="BK464" s="64"/>
      <c r="BL464" s="64"/>
      <c r="BM464" s="64"/>
      <c r="BN464" s="64"/>
      <c r="BO464" s="64"/>
      <c r="BP464" s="64"/>
      <c r="BQ464" s="64"/>
      <c r="BR464" s="64"/>
      <c r="BS464" s="64"/>
      <c r="BT464" s="64"/>
      <c r="BU464" s="64"/>
      <c r="BV464" s="64"/>
      <c r="BW464" s="64"/>
      <c r="BX464" s="64"/>
      <c r="BY464" s="64"/>
      <c r="BZ464" s="64"/>
      <c r="CA464" s="64"/>
      <c r="CB464" s="64"/>
      <c r="CC464" s="64"/>
      <c r="CD464" s="64"/>
      <c r="CE464" s="64"/>
      <c r="CF464" s="64"/>
      <c r="CG464" s="64"/>
      <c r="CH464" s="65"/>
    </row>
    <row r="465" spans="1:86" s="66" customFormat="1" ht="48.75" customHeight="1" x14ac:dyDescent="0.25">
      <c r="A465" s="69" t="s">
        <v>241</v>
      </c>
      <c r="B465" s="217" t="s">
        <v>671</v>
      </c>
      <c r="C465" s="52"/>
      <c r="D465" s="52"/>
      <c r="E465" s="52">
        <v>1</v>
      </c>
      <c r="F465" s="52">
        <v>1</v>
      </c>
      <c r="G465" s="217"/>
      <c r="H465" s="218" t="s">
        <v>994</v>
      </c>
      <c r="I465" s="60">
        <v>1000</v>
      </c>
      <c r="J465" s="60">
        <v>1000</v>
      </c>
      <c r="K465" s="71"/>
      <c r="L465" s="71"/>
      <c r="M465" s="71"/>
      <c r="N465" s="71"/>
      <c r="O465" s="71"/>
      <c r="P465" s="71"/>
      <c r="Q465" s="71"/>
      <c r="R465" s="71"/>
      <c r="S465" s="71"/>
      <c r="T465" s="71"/>
      <c r="U465" s="71"/>
      <c r="V465" s="63">
        <f t="shared" si="199"/>
        <v>0</v>
      </c>
      <c r="W465" s="63">
        <f t="shared" si="200"/>
        <v>0</v>
      </c>
      <c r="X465" s="60">
        <v>999.94</v>
      </c>
      <c r="Y465" s="63">
        <f t="shared" si="201"/>
        <v>0</v>
      </c>
      <c r="Z465" s="63">
        <v>1000</v>
      </c>
      <c r="AA465" s="63">
        <f t="shared" si="202"/>
        <v>500</v>
      </c>
      <c r="AB465" s="63">
        <v>500</v>
      </c>
      <c r="AC465" s="63"/>
      <c r="AD465" s="63"/>
      <c r="AE465" s="63"/>
      <c r="AG465" s="102"/>
      <c r="AH465" s="116">
        <f t="shared" si="187"/>
        <v>0</v>
      </c>
      <c r="AI465" s="368">
        <f t="shared" si="203"/>
        <v>0</v>
      </c>
      <c r="AJ465" s="368">
        <f t="shared" si="204"/>
        <v>0</v>
      </c>
      <c r="AK465" s="64"/>
      <c r="AL465" s="64"/>
      <c r="AM465" s="64"/>
      <c r="AN465" s="64"/>
      <c r="AO465" s="64"/>
      <c r="AP465" s="64"/>
      <c r="AQ465" s="64"/>
      <c r="AR465" s="64"/>
      <c r="AS465" s="64"/>
      <c r="AT465" s="64"/>
      <c r="AU465" s="64"/>
      <c r="AV465" s="64"/>
      <c r="AW465" s="64"/>
      <c r="AX465" s="64"/>
      <c r="AY465" s="64"/>
      <c r="AZ465" s="64"/>
      <c r="BA465" s="64"/>
      <c r="BB465" s="64"/>
      <c r="BC465" s="64"/>
      <c r="BD465" s="64"/>
      <c r="BE465" s="64"/>
      <c r="BF465" s="64"/>
      <c r="BG465" s="64"/>
      <c r="BH465" s="64"/>
      <c r="BI465" s="64"/>
      <c r="BJ465" s="64"/>
      <c r="BK465" s="64"/>
      <c r="BL465" s="64"/>
      <c r="BM465" s="64"/>
      <c r="BN465" s="64"/>
      <c r="BO465" s="64"/>
      <c r="BP465" s="64"/>
      <c r="BQ465" s="64"/>
      <c r="BR465" s="64"/>
      <c r="BS465" s="64"/>
      <c r="BT465" s="64"/>
      <c r="BU465" s="64"/>
      <c r="BV465" s="64"/>
      <c r="BW465" s="64"/>
      <c r="BX465" s="64"/>
      <c r="BY465" s="64"/>
      <c r="BZ465" s="64"/>
      <c r="CA465" s="64"/>
      <c r="CB465" s="64"/>
      <c r="CC465" s="64"/>
      <c r="CD465" s="64"/>
      <c r="CE465" s="64"/>
      <c r="CF465" s="64"/>
      <c r="CG465" s="64"/>
      <c r="CH465" s="65"/>
    </row>
    <row r="466" spans="1:86" s="66" customFormat="1" ht="48.75" customHeight="1" x14ac:dyDescent="0.25">
      <c r="A466" s="69" t="s">
        <v>266</v>
      </c>
      <c r="B466" s="179" t="s">
        <v>676</v>
      </c>
      <c r="C466" s="52"/>
      <c r="D466" s="52"/>
      <c r="E466" s="52">
        <v>1</v>
      </c>
      <c r="F466" s="52">
        <v>1</v>
      </c>
      <c r="G466" s="179"/>
      <c r="H466" s="52" t="s">
        <v>995</v>
      </c>
      <c r="I466" s="60">
        <v>3500</v>
      </c>
      <c r="J466" s="60">
        <v>3500</v>
      </c>
      <c r="K466" s="71"/>
      <c r="L466" s="71"/>
      <c r="M466" s="71"/>
      <c r="N466" s="71"/>
      <c r="O466" s="71"/>
      <c r="P466" s="71"/>
      <c r="Q466" s="71"/>
      <c r="R466" s="71"/>
      <c r="S466" s="71"/>
      <c r="T466" s="71"/>
      <c r="U466" s="71"/>
      <c r="V466" s="63">
        <f t="shared" si="199"/>
        <v>0</v>
      </c>
      <c r="W466" s="63">
        <f t="shared" si="200"/>
        <v>0</v>
      </c>
      <c r="X466" s="60">
        <v>3500</v>
      </c>
      <c r="Y466" s="63">
        <f t="shared" si="201"/>
        <v>0</v>
      </c>
      <c r="Z466" s="63">
        <v>2000</v>
      </c>
      <c r="AA466" s="63">
        <f t="shared" si="202"/>
        <v>1500</v>
      </c>
      <c r="AB466" s="63">
        <v>1500</v>
      </c>
      <c r="AC466" s="63"/>
      <c r="AD466" s="63"/>
      <c r="AE466" s="63"/>
      <c r="AG466" s="102"/>
      <c r="AH466" s="116">
        <f t="shared" si="187"/>
        <v>0</v>
      </c>
      <c r="AI466" s="368">
        <f t="shared" si="203"/>
        <v>0</v>
      </c>
      <c r="AJ466" s="368">
        <f t="shared" si="204"/>
        <v>0</v>
      </c>
      <c r="AK466" s="64"/>
      <c r="AL466" s="64"/>
      <c r="AM466" s="64"/>
      <c r="AN466" s="64"/>
      <c r="AO466" s="64"/>
      <c r="AP466" s="64"/>
      <c r="AQ466" s="64"/>
      <c r="AR466" s="64"/>
      <c r="AS466" s="64"/>
      <c r="AT466" s="64"/>
      <c r="AU466" s="64"/>
      <c r="AV466" s="64"/>
      <c r="AW466" s="64"/>
      <c r="AX466" s="64"/>
      <c r="AY466" s="64"/>
      <c r="AZ466" s="64"/>
      <c r="BA466" s="64"/>
      <c r="BB466" s="64"/>
      <c r="BC466" s="64"/>
      <c r="BD466" s="64"/>
      <c r="BE466" s="64"/>
      <c r="BF466" s="64"/>
      <c r="BG466" s="64"/>
      <c r="BH466" s="64"/>
      <c r="BI466" s="64"/>
      <c r="BJ466" s="64"/>
      <c r="BK466" s="64"/>
      <c r="BL466" s="64"/>
      <c r="BM466" s="64"/>
      <c r="BN466" s="64"/>
      <c r="BO466" s="64"/>
      <c r="BP466" s="64"/>
      <c r="BQ466" s="64"/>
      <c r="BR466" s="64"/>
      <c r="BS466" s="64"/>
      <c r="BT466" s="64"/>
      <c r="BU466" s="64"/>
      <c r="BV466" s="64"/>
      <c r="BW466" s="64"/>
      <c r="BX466" s="64"/>
      <c r="BY466" s="64"/>
      <c r="BZ466" s="64"/>
      <c r="CA466" s="64"/>
      <c r="CB466" s="64"/>
      <c r="CC466" s="64"/>
      <c r="CD466" s="64"/>
      <c r="CE466" s="64"/>
      <c r="CF466" s="64"/>
      <c r="CG466" s="64"/>
      <c r="CH466" s="65"/>
    </row>
    <row r="467" spans="1:86" s="66" customFormat="1" ht="48.75" customHeight="1" x14ac:dyDescent="0.25">
      <c r="A467" s="69" t="s">
        <v>268</v>
      </c>
      <c r="B467" s="219" t="s">
        <v>677</v>
      </c>
      <c r="C467" s="52"/>
      <c r="D467" s="52"/>
      <c r="E467" s="52" t="s">
        <v>194</v>
      </c>
      <c r="F467" s="52" t="s">
        <v>194</v>
      </c>
      <c r="G467" s="219"/>
      <c r="H467" s="142" t="s">
        <v>997</v>
      </c>
      <c r="I467" s="60">
        <v>1700</v>
      </c>
      <c r="J467" s="60">
        <v>1700</v>
      </c>
      <c r="K467" s="71"/>
      <c r="L467" s="71"/>
      <c r="M467" s="71"/>
      <c r="N467" s="71"/>
      <c r="O467" s="71"/>
      <c r="P467" s="71"/>
      <c r="Q467" s="71"/>
      <c r="R467" s="71"/>
      <c r="S467" s="71"/>
      <c r="T467" s="71"/>
      <c r="U467" s="71"/>
      <c r="V467" s="63">
        <f t="shared" si="199"/>
        <v>0</v>
      </c>
      <c r="W467" s="63">
        <f t="shared" si="200"/>
        <v>0</v>
      </c>
      <c r="X467" s="60">
        <v>1700</v>
      </c>
      <c r="Y467" s="63">
        <f t="shared" si="201"/>
        <v>0</v>
      </c>
      <c r="Z467" s="63">
        <v>1650</v>
      </c>
      <c r="AA467" s="63">
        <f t="shared" si="202"/>
        <v>800</v>
      </c>
      <c r="AB467" s="63">
        <v>800</v>
      </c>
      <c r="AC467" s="63"/>
      <c r="AD467" s="63"/>
      <c r="AE467" s="63"/>
      <c r="AG467" s="102"/>
      <c r="AH467" s="116">
        <f t="shared" si="187"/>
        <v>0</v>
      </c>
      <c r="AI467" s="368">
        <f t="shared" si="203"/>
        <v>0</v>
      </c>
      <c r="AJ467" s="368">
        <f t="shared" si="204"/>
        <v>0</v>
      </c>
      <c r="AK467" s="64"/>
      <c r="AL467" s="64"/>
      <c r="AM467" s="64"/>
      <c r="AN467" s="64"/>
      <c r="AO467" s="64"/>
      <c r="AP467" s="64"/>
      <c r="AQ467" s="64"/>
      <c r="AR467" s="64"/>
      <c r="AS467" s="64"/>
      <c r="AT467" s="64"/>
      <c r="AU467" s="64"/>
      <c r="AV467" s="64"/>
      <c r="AW467" s="64"/>
      <c r="AX467" s="64"/>
      <c r="AY467" s="64"/>
      <c r="AZ467" s="64"/>
      <c r="BA467" s="64"/>
      <c r="BB467" s="64"/>
      <c r="BC467" s="64"/>
      <c r="BD467" s="64"/>
      <c r="BE467" s="64"/>
      <c r="BF467" s="64"/>
      <c r="BG467" s="64"/>
      <c r="BH467" s="64"/>
      <c r="BI467" s="64"/>
      <c r="BJ467" s="64"/>
      <c r="BK467" s="64"/>
      <c r="BL467" s="64"/>
      <c r="BM467" s="64"/>
      <c r="BN467" s="64"/>
      <c r="BO467" s="64"/>
      <c r="BP467" s="64"/>
      <c r="BQ467" s="64"/>
      <c r="BR467" s="64"/>
      <c r="BS467" s="64"/>
      <c r="BT467" s="64"/>
      <c r="BU467" s="64"/>
      <c r="BV467" s="64"/>
      <c r="BW467" s="64"/>
      <c r="BX467" s="64"/>
      <c r="BY467" s="64"/>
      <c r="BZ467" s="64"/>
      <c r="CA467" s="64"/>
      <c r="CB467" s="64"/>
      <c r="CC467" s="64"/>
      <c r="CD467" s="64"/>
      <c r="CE467" s="64"/>
      <c r="CF467" s="64"/>
      <c r="CG467" s="64"/>
      <c r="CH467" s="65"/>
    </row>
    <row r="468" spans="1:86" s="66" customFormat="1" ht="48.75" customHeight="1" x14ac:dyDescent="0.25">
      <c r="A468" s="69" t="s">
        <v>270</v>
      </c>
      <c r="B468" s="157" t="s">
        <v>681</v>
      </c>
      <c r="C468" s="52"/>
      <c r="D468" s="52"/>
      <c r="E468" s="52">
        <v>1</v>
      </c>
      <c r="F468" s="52">
        <v>1</v>
      </c>
      <c r="G468" s="157"/>
      <c r="H468" s="52" t="s">
        <v>998</v>
      </c>
      <c r="I468" s="60">
        <v>3000</v>
      </c>
      <c r="J468" s="60">
        <v>3000</v>
      </c>
      <c r="K468" s="71"/>
      <c r="L468" s="71"/>
      <c r="M468" s="71"/>
      <c r="N468" s="71"/>
      <c r="O468" s="71"/>
      <c r="P468" s="71"/>
      <c r="Q468" s="71"/>
      <c r="R468" s="71"/>
      <c r="S468" s="71"/>
      <c r="T468" s="71"/>
      <c r="U468" s="71"/>
      <c r="V468" s="63">
        <f t="shared" si="199"/>
        <v>0</v>
      </c>
      <c r="W468" s="63">
        <f t="shared" si="200"/>
        <v>0</v>
      </c>
      <c r="X468" s="60">
        <v>3000</v>
      </c>
      <c r="Y468" s="63">
        <f t="shared" si="201"/>
        <v>0</v>
      </c>
      <c r="Z468" s="63">
        <v>2000</v>
      </c>
      <c r="AA468" s="63">
        <f t="shared" si="202"/>
        <v>1000</v>
      </c>
      <c r="AB468" s="63">
        <v>1000</v>
      </c>
      <c r="AC468" s="63"/>
      <c r="AD468" s="63"/>
      <c r="AE468" s="63"/>
      <c r="AG468" s="102"/>
      <c r="AH468" s="116">
        <f t="shared" si="187"/>
        <v>0</v>
      </c>
      <c r="AI468" s="368">
        <f t="shared" si="203"/>
        <v>0</v>
      </c>
      <c r="AJ468" s="368">
        <f t="shared" si="204"/>
        <v>0</v>
      </c>
      <c r="AK468" s="64"/>
      <c r="AL468" s="64"/>
      <c r="AM468" s="64"/>
      <c r="AN468" s="64"/>
      <c r="AO468" s="64"/>
      <c r="AP468" s="64"/>
      <c r="AQ468" s="64"/>
      <c r="AR468" s="64"/>
      <c r="AS468" s="64"/>
      <c r="AT468" s="64"/>
      <c r="AU468" s="64"/>
      <c r="AV468" s="64"/>
      <c r="AW468" s="64"/>
      <c r="AX468" s="64"/>
      <c r="AY468" s="64"/>
      <c r="AZ468" s="64"/>
      <c r="BA468" s="64"/>
      <c r="BB468" s="64"/>
      <c r="BC468" s="64"/>
      <c r="BD468" s="64"/>
      <c r="BE468" s="64"/>
      <c r="BF468" s="64"/>
      <c r="BG468" s="64"/>
      <c r="BH468" s="64"/>
      <c r="BI468" s="64"/>
      <c r="BJ468" s="64"/>
      <c r="BK468" s="64"/>
      <c r="BL468" s="64"/>
      <c r="BM468" s="64"/>
      <c r="BN468" s="64"/>
      <c r="BO468" s="64"/>
      <c r="BP468" s="64"/>
      <c r="BQ468" s="64"/>
      <c r="BR468" s="64"/>
      <c r="BS468" s="64"/>
      <c r="BT468" s="64"/>
      <c r="BU468" s="64"/>
      <c r="BV468" s="64"/>
      <c r="BW468" s="64"/>
      <c r="BX468" s="64"/>
      <c r="BY468" s="64"/>
      <c r="BZ468" s="64"/>
      <c r="CA468" s="64"/>
      <c r="CB468" s="64"/>
      <c r="CC468" s="64"/>
      <c r="CD468" s="64"/>
      <c r="CE468" s="64"/>
      <c r="CF468" s="64"/>
      <c r="CG468" s="64"/>
      <c r="CH468" s="65"/>
    </row>
    <row r="469" spans="1:86" s="66" customFormat="1" ht="48.75" customHeight="1" x14ac:dyDescent="0.25">
      <c r="A469" s="69" t="s">
        <v>272</v>
      </c>
      <c r="B469" s="217" t="s">
        <v>682</v>
      </c>
      <c r="C469" s="52"/>
      <c r="D469" s="52"/>
      <c r="E469" s="52">
        <v>1</v>
      </c>
      <c r="F469" s="52">
        <v>1</v>
      </c>
      <c r="G469" s="217"/>
      <c r="H469" s="52" t="s">
        <v>999</v>
      </c>
      <c r="I469" s="60">
        <v>3000</v>
      </c>
      <c r="J469" s="60">
        <v>3000</v>
      </c>
      <c r="K469" s="71"/>
      <c r="L469" s="71"/>
      <c r="M469" s="71"/>
      <c r="N469" s="71"/>
      <c r="O469" s="71"/>
      <c r="P469" s="71"/>
      <c r="Q469" s="71"/>
      <c r="R469" s="71"/>
      <c r="S469" s="71"/>
      <c r="T469" s="71"/>
      <c r="U469" s="71"/>
      <c r="V469" s="63">
        <f t="shared" si="199"/>
        <v>0</v>
      </c>
      <c r="W469" s="63">
        <f t="shared" si="200"/>
        <v>0</v>
      </c>
      <c r="X469" s="60">
        <v>3000</v>
      </c>
      <c r="Y469" s="63">
        <f t="shared" si="201"/>
        <v>0</v>
      </c>
      <c r="Z469" s="63">
        <v>2000</v>
      </c>
      <c r="AA469" s="63">
        <f t="shared" si="202"/>
        <v>1000</v>
      </c>
      <c r="AB469" s="63">
        <v>1000</v>
      </c>
      <c r="AC469" s="63"/>
      <c r="AD469" s="63"/>
      <c r="AE469" s="63"/>
      <c r="AG469" s="102"/>
      <c r="AH469" s="116">
        <f t="shared" si="187"/>
        <v>0</v>
      </c>
      <c r="AI469" s="368">
        <f t="shared" si="203"/>
        <v>0</v>
      </c>
      <c r="AJ469" s="368">
        <f t="shared" si="204"/>
        <v>0</v>
      </c>
      <c r="AK469" s="64"/>
      <c r="AL469" s="64"/>
      <c r="AM469" s="64"/>
      <c r="AN469" s="64"/>
      <c r="AO469" s="64"/>
      <c r="AP469" s="64"/>
      <c r="AQ469" s="64"/>
      <c r="AR469" s="64"/>
      <c r="AS469" s="64"/>
      <c r="AT469" s="64"/>
      <c r="AU469" s="64"/>
      <c r="AV469" s="64"/>
      <c r="AW469" s="64"/>
      <c r="AX469" s="64"/>
      <c r="AY469" s="64"/>
      <c r="AZ469" s="64"/>
      <c r="BA469" s="64"/>
      <c r="BB469" s="64"/>
      <c r="BC469" s="64"/>
      <c r="BD469" s="64"/>
      <c r="BE469" s="64"/>
      <c r="BF469" s="64"/>
      <c r="BG469" s="64"/>
      <c r="BH469" s="64"/>
      <c r="BI469" s="64"/>
      <c r="BJ469" s="64"/>
      <c r="BK469" s="64"/>
      <c r="BL469" s="64"/>
      <c r="BM469" s="64"/>
      <c r="BN469" s="64"/>
      <c r="BO469" s="64"/>
      <c r="BP469" s="64"/>
      <c r="BQ469" s="64"/>
      <c r="BR469" s="64"/>
      <c r="BS469" s="64"/>
      <c r="BT469" s="64"/>
      <c r="BU469" s="64"/>
      <c r="BV469" s="64"/>
      <c r="BW469" s="64"/>
      <c r="BX469" s="64"/>
      <c r="BY469" s="64"/>
      <c r="BZ469" s="64"/>
      <c r="CA469" s="64"/>
      <c r="CB469" s="64"/>
      <c r="CC469" s="64"/>
      <c r="CD469" s="64"/>
      <c r="CE469" s="64"/>
      <c r="CF469" s="64"/>
      <c r="CG469" s="64"/>
      <c r="CH469" s="65"/>
    </row>
    <row r="470" spans="1:86" s="66" customFormat="1" ht="48.75" customHeight="1" x14ac:dyDescent="0.25">
      <c r="A470" s="69" t="s">
        <v>274</v>
      </c>
      <c r="B470" s="157" t="s">
        <v>683</v>
      </c>
      <c r="C470" s="52"/>
      <c r="D470" s="52"/>
      <c r="E470" s="52">
        <v>1</v>
      </c>
      <c r="F470" s="52">
        <v>1</v>
      </c>
      <c r="G470" s="157"/>
      <c r="H470" s="207" t="s">
        <v>1000</v>
      </c>
      <c r="I470" s="60">
        <v>1500</v>
      </c>
      <c r="J470" s="60">
        <v>1500</v>
      </c>
      <c r="K470" s="71"/>
      <c r="L470" s="71"/>
      <c r="M470" s="71"/>
      <c r="N470" s="71"/>
      <c r="O470" s="71"/>
      <c r="P470" s="71"/>
      <c r="Q470" s="71"/>
      <c r="R470" s="71"/>
      <c r="S470" s="71"/>
      <c r="T470" s="71"/>
      <c r="U470" s="71"/>
      <c r="V470" s="63">
        <f t="shared" si="199"/>
        <v>0</v>
      </c>
      <c r="W470" s="63">
        <f t="shared" si="200"/>
        <v>0</v>
      </c>
      <c r="X470" s="60">
        <v>1500</v>
      </c>
      <c r="Y470" s="63">
        <f t="shared" si="201"/>
        <v>0</v>
      </c>
      <c r="Z470" s="63">
        <v>1450</v>
      </c>
      <c r="AA470" s="63">
        <f t="shared" si="202"/>
        <v>750</v>
      </c>
      <c r="AB470" s="63">
        <v>750</v>
      </c>
      <c r="AC470" s="63"/>
      <c r="AD470" s="63"/>
      <c r="AE470" s="63"/>
      <c r="AG470" s="328"/>
      <c r="AH470" s="116">
        <f t="shared" si="187"/>
        <v>0</v>
      </c>
      <c r="AI470" s="368">
        <f t="shared" si="203"/>
        <v>0</v>
      </c>
      <c r="AJ470" s="368">
        <f t="shared" si="204"/>
        <v>0</v>
      </c>
      <c r="AK470" s="64"/>
      <c r="AL470" s="64"/>
      <c r="AM470" s="64"/>
      <c r="AN470" s="64"/>
      <c r="AO470" s="64"/>
      <c r="AP470" s="64"/>
      <c r="AQ470" s="64"/>
      <c r="AR470" s="64"/>
      <c r="AS470" s="64"/>
      <c r="AT470" s="64"/>
      <c r="AU470" s="64"/>
      <c r="AV470" s="64"/>
      <c r="AW470" s="64"/>
      <c r="AX470" s="64"/>
      <c r="AY470" s="64"/>
      <c r="AZ470" s="64"/>
      <c r="BA470" s="64"/>
      <c r="BB470" s="64"/>
      <c r="BC470" s="64"/>
      <c r="BD470" s="64"/>
      <c r="BE470" s="64"/>
      <c r="BF470" s="64"/>
      <c r="BG470" s="64"/>
      <c r="BH470" s="64"/>
      <c r="BI470" s="64"/>
      <c r="BJ470" s="64"/>
      <c r="BK470" s="64"/>
      <c r="BL470" s="64"/>
      <c r="BM470" s="64"/>
      <c r="BN470" s="64"/>
      <c r="BO470" s="64"/>
      <c r="BP470" s="64"/>
      <c r="BQ470" s="64"/>
      <c r="BR470" s="64"/>
      <c r="BS470" s="64"/>
      <c r="BT470" s="64"/>
      <c r="BU470" s="64"/>
      <c r="BV470" s="64"/>
      <c r="BW470" s="64"/>
      <c r="BX470" s="64"/>
      <c r="BY470" s="64"/>
      <c r="BZ470" s="64"/>
      <c r="CA470" s="64"/>
      <c r="CB470" s="64"/>
      <c r="CC470" s="64"/>
      <c r="CD470" s="64"/>
      <c r="CE470" s="64"/>
      <c r="CF470" s="64"/>
      <c r="CG470" s="64"/>
      <c r="CH470" s="65"/>
    </row>
    <row r="471" spans="1:86" s="66" customFormat="1" ht="48.75" customHeight="1" x14ac:dyDescent="0.25">
      <c r="A471" s="69" t="s">
        <v>276</v>
      </c>
      <c r="B471" s="157" t="s">
        <v>686</v>
      </c>
      <c r="C471" s="52"/>
      <c r="D471" s="52"/>
      <c r="E471" s="52">
        <v>1</v>
      </c>
      <c r="F471" s="52">
        <v>1</v>
      </c>
      <c r="G471" s="157"/>
      <c r="H471" s="205" t="s">
        <v>996</v>
      </c>
      <c r="I471" s="60">
        <v>1700</v>
      </c>
      <c r="J471" s="60">
        <v>1700</v>
      </c>
      <c r="K471" s="71"/>
      <c r="L471" s="71"/>
      <c r="M471" s="71"/>
      <c r="N471" s="71"/>
      <c r="O471" s="71"/>
      <c r="P471" s="71"/>
      <c r="Q471" s="71"/>
      <c r="R471" s="71"/>
      <c r="S471" s="71"/>
      <c r="T471" s="71"/>
      <c r="U471" s="71"/>
      <c r="V471" s="63">
        <f t="shared" si="199"/>
        <v>0</v>
      </c>
      <c r="W471" s="63">
        <f t="shared" si="200"/>
        <v>0</v>
      </c>
      <c r="X471" s="60">
        <v>1700</v>
      </c>
      <c r="Y471" s="63">
        <f t="shared" si="201"/>
        <v>0</v>
      </c>
      <c r="Z471" s="63">
        <v>1650</v>
      </c>
      <c r="AA471" s="63">
        <f t="shared" si="202"/>
        <v>800</v>
      </c>
      <c r="AB471" s="63">
        <v>800</v>
      </c>
      <c r="AC471" s="63"/>
      <c r="AD471" s="63"/>
      <c r="AE471" s="63"/>
      <c r="AF471" s="220"/>
      <c r="AG471" s="102"/>
      <c r="AH471" s="116">
        <f t="shared" si="187"/>
        <v>0</v>
      </c>
      <c r="AI471" s="368">
        <f t="shared" si="203"/>
        <v>0</v>
      </c>
      <c r="AJ471" s="368">
        <f t="shared" si="204"/>
        <v>0</v>
      </c>
      <c r="AK471" s="64"/>
      <c r="AL471" s="64"/>
      <c r="AM471" s="64"/>
      <c r="AN471" s="64"/>
      <c r="AO471" s="64"/>
      <c r="AP471" s="64"/>
      <c r="AQ471" s="64"/>
      <c r="AR471" s="64"/>
      <c r="AS471" s="64"/>
      <c r="AT471" s="64"/>
      <c r="AU471" s="64"/>
      <c r="AV471" s="64"/>
      <c r="AW471" s="64"/>
      <c r="AX471" s="64"/>
      <c r="AY471" s="64"/>
      <c r="AZ471" s="64"/>
      <c r="BA471" s="64"/>
      <c r="BB471" s="64"/>
      <c r="BC471" s="64"/>
      <c r="BD471" s="64"/>
      <c r="BE471" s="64"/>
      <c r="BF471" s="64"/>
      <c r="BG471" s="64"/>
      <c r="BH471" s="64"/>
      <c r="BI471" s="64"/>
      <c r="BJ471" s="64"/>
      <c r="BK471" s="64"/>
      <c r="BL471" s="64"/>
      <c r="BM471" s="64"/>
      <c r="BN471" s="64"/>
      <c r="BO471" s="64"/>
      <c r="BP471" s="64"/>
      <c r="BQ471" s="64"/>
      <c r="BR471" s="64"/>
      <c r="BS471" s="64"/>
      <c r="BT471" s="64"/>
      <c r="BU471" s="64"/>
      <c r="BV471" s="64"/>
      <c r="BW471" s="64"/>
      <c r="BX471" s="64"/>
      <c r="BY471" s="64"/>
      <c r="BZ471" s="64"/>
      <c r="CA471" s="64"/>
      <c r="CB471" s="64"/>
      <c r="CC471" s="64"/>
      <c r="CD471" s="64"/>
      <c r="CE471" s="64"/>
      <c r="CF471" s="64"/>
      <c r="CG471" s="64"/>
      <c r="CH471" s="65"/>
    </row>
    <row r="472" spans="1:86" s="66" customFormat="1" ht="48.75" customHeight="1" x14ac:dyDescent="0.25">
      <c r="A472" s="69" t="s">
        <v>278</v>
      </c>
      <c r="B472" s="76" t="s">
        <v>687</v>
      </c>
      <c r="C472" s="52"/>
      <c r="D472" s="52"/>
      <c r="E472" s="52">
        <v>1</v>
      </c>
      <c r="F472" s="52">
        <v>1</v>
      </c>
      <c r="G472" s="76"/>
      <c r="H472" s="52" t="s">
        <v>1001</v>
      </c>
      <c r="I472" s="60">
        <v>1111.1111111111111</v>
      </c>
      <c r="J472" s="60">
        <v>1000</v>
      </c>
      <c r="K472" s="71"/>
      <c r="L472" s="71"/>
      <c r="M472" s="71"/>
      <c r="N472" s="71"/>
      <c r="O472" s="71"/>
      <c r="P472" s="71"/>
      <c r="Q472" s="71"/>
      <c r="R472" s="71"/>
      <c r="S472" s="71"/>
      <c r="T472" s="71"/>
      <c r="U472" s="71"/>
      <c r="V472" s="63">
        <f t="shared" si="199"/>
        <v>0</v>
      </c>
      <c r="W472" s="63">
        <f t="shared" si="200"/>
        <v>0</v>
      </c>
      <c r="X472" s="60">
        <v>1000</v>
      </c>
      <c r="Y472" s="63">
        <f t="shared" si="201"/>
        <v>0</v>
      </c>
      <c r="Z472" s="63">
        <v>1000</v>
      </c>
      <c r="AA472" s="63">
        <f t="shared" si="202"/>
        <v>500</v>
      </c>
      <c r="AB472" s="63">
        <v>500</v>
      </c>
      <c r="AC472" s="63"/>
      <c r="AD472" s="63"/>
      <c r="AE472" s="63"/>
      <c r="AG472" s="102"/>
      <c r="AH472" s="116">
        <f t="shared" si="187"/>
        <v>0</v>
      </c>
      <c r="AI472" s="368">
        <f t="shared" si="203"/>
        <v>0</v>
      </c>
      <c r="AJ472" s="368">
        <f t="shared" si="204"/>
        <v>0</v>
      </c>
      <c r="AK472" s="64"/>
      <c r="AL472" s="64"/>
      <c r="AM472" s="64"/>
      <c r="AN472" s="64"/>
      <c r="AO472" s="64"/>
      <c r="AP472" s="64"/>
      <c r="AQ472" s="64"/>
      <c r="AR472" s="64"/>
      <c r="AS472" s="64"/>
      <c r="AT472" s="64"/>
      <c r="AU472" s="64"/>
      <c r="AV472" s="64"/>
      <c r="AW472" s="64"/>
      <c r="AX472" s="64"/>
      <c r="AY472" s="64"/>
      <c r="AZ472" s="64"/>
      <c r="BA472" s="64"/>
      <c r="BB472" s="64"/>
      <c r="BC472" s="64"/>
      <c r="BD472" s="64"/>
      <c r="BE472" s="64"/>
      <c r="BF472" s="64"/>
      <c r="BG472" s="64"/>
      <c r="BH472" s="64"/>
      <c r="BI472" s="64"/>
      <c r="BJ472" s="64"/>
      <c r="BK472" s="64"/>
      <c r="BL472" s="64"/>
      <c r="BM472" s="64"/>
      <c r="BN472" s="64"/>
      <c r="BO472" s="64"/>
      <c r="BP472" s="64"/>
      <c r="BQ472" s="64"/>
      <c r="BR472" s="64"/>
      <c r="BS472" s="64"/>
      <c r="BT472" s="64"/>
      <c r="BU472" s="64"/>
      <c r="BV472" s="64"/>
      <c r="BW472" s="64"/>
      <c r="BX472" s="64"/>
      <c r="BY472" s="64"/>
      <c r="BZ472" s="64"/>
      <c r="CA472" s="64"/>
      <c r="CB472" s="64"/>
      <c r="CC472" s="64"/>
      <c r="CD472" s="64"/>
      <c r="CE472" s="64"/>
      <c r="CF472" s="64"/>
      <c r="CG472" s="64"/>
      <c r="CH472" s="65"/>
    </row>
    <row r="473" spans="1:86" s="66" customFormat="1" ht="48.75" customHeight="1" x14ac:dyDescent="0.25">
      <c r="A473" s="69" t="s">
        <v>280</v>
      </c>
      <c r="B473" s="157" t="s">
        <v>691</v>
      </c>
      <c r="C473" s="52"/>
      <c r="D473" s="52"/>
      <c r="E473" s="52">
        <v>1</v>
      </c>
      <c r="F473" s="52">
        <v>1</v>
      </c>
      <c r="G473" s="157"/>
      <c r="H473" s="142" t="s">
        <v>1002</v>
      </c>
      <c r="I473" s="60">
        <v>1300</v>
      </c>
      <c r="J473" s="60">
        <v>1300</v>
      </c>
      <c r="K473" s="71"/>
      <c r="L473" s="71"/>
      <c r="M473" s="71"/>
      <c r="N473" s="71"/>
      <c r="O473" s="71"/>
      <c r="P473" s="71"/>
      <c r="Q473" s="71"/>
      <c r="R473" s="71"/>
      <c r="S473" s="71"/>
      <c r="T473" s="71"/>
      <c r="U473" s="71"/>
      <c r="V473" s="63">
        <f t="shared" si="199"/>
        <v>0</v>
      </c>
      <c r="W473" s="63">
        <f t="shared" si="200"/>
        <v>0</v>
      </c>
      <c r="X473" s="60">
        <v>1300</v>
      </c>
      <c r="Y473" s="63">
        <f t="shared" si="201"/>
        <v>0</v>
      </c>
      <c r="Z473" s="63">
        <v>1270</v>
      </c>
      <c r="AA473" s="63">
        <f t="shared" si="202"/>
        <v>650</v>
      </c>
      <c r="AB473" s="63">
        <v>650</v>
      </c>
      <c r="AC473" s="63"/>
      <c r="AD473" s="63"/>
      <c r="AE473" s="63"/>
      <c r="AG473" s="328">
        <f>98%*X473</f>
        <v>1274</v>
      </c>
      <c r="AH473" s="116">
        <f t="shared" si="187"/>
        <v>0</v>
      </c>
      <c r="AI473" s="368">
        <f t="shared" si="203"/>
        <v>0</v>
      </c>
      <c r="AJ473" s="368">
        <f t="shared" si="204"/>
        <v>0</v>
      </c>
      <c r="AK473" s="64"/>
      <c r="AL473" s="64"/>
      <c r="AM473" s="64"/>
      <c r="AN473" s="64"/>
      <c r="AO473" s="64"/>
      <c r="AP473" s="64"/>
      <c r="AQ473" s="64"/>
      <c r="AR473" s="64"/>
      <c r="AS473" s="64"/>
      <c r="AT473" s="64"/>
      <c r="AU473" s="64"/>
      <c r="AV473" s="64"/>
      <c r="AW473" s="64"/>
      <c r="AX473" s="64"/>
      <c r="AY473" s="64"/>
      <c r="AZ473" s="64"/>
      <c r="BA473" s="64"/>
      <c r="BB473" s="64"/>
      <c r="BC473" s="64"/>
      <c r="BD473" s="64"/>
      <c r="BE473" s="64"/>
      <c r="BF473" s="64"/>
      <c r="BG473" s="64"/>
      <c r="BH473" s="64"/>
      <c r="BI473" s="64"/>
      <c r="BJ473" s="64"/>
      <c r="BK473" s="64"/>
      <c r="BL473" s="64"/>
      <c r="BM473" s="64"/>
      <c r="BN473" s="64"/>
      <c r="BO473" s="64"/>
      <c r="BP473" s="64"/>
      <c r="BQ473" s="64"/>
      <c r="BR473" s="64"/>
      <c r="BS473" s="64"/>
      <c r="BT473" s="64"/>
      <c r="BU473" s="64"/>
      <c r="BV473" s="64"/>
      <c r="BW473" s="64"/>
      <c r="BX473" s="64"/>
      <c r="BY473" s="64"/>
      <c r="BZ473" s="64"/>
      <c r="CA473" s="64"/>
      <c r="CB473" s="64"/>
      <c r="CC473" s="64"/>
      <c r="CD473" s="64"/>
      <c r="CE473" s="64"/>
      <c r="CF473" s="64"/>
      <c r="CG473" s="64"/>
      <c r="CH473" s="65"/>
    </row>
    <row r="474" spans="1:86" s="66" customFormat="1" ht="48.75" customHeight="1" x14ac:dyDescent="0.25">
      <c r="A474" s="69" t="s">
        <v>282</v>
      </c>
      <c r="B474" s="76" t="s">
        <v>697</v>
      </c>
      <c r="C474" s="52"/>
      <c r="D474" s="52"/>
      <c r="E474" s="52">
        <v>1</v>
      </c>
      <c r="F474" s="52">
        <v>1</v>
      </c>
      <c r="G474" s="76"/>
      <c r="H474" s="52" t="s">
        <v>1003</v>
      </c>
      <c r="I474" s="60">
        <v>1499.9</v>
      </c>
      <c r="J474" s="60">
        <v>1499.9</v>
      </c>
      <c r="K474" s="71"/>
      <c r="L474" s="71"/>
      <c r="M474" s="71"/>
      <c r="N474" s="71"/>
      <c r="O474" s="71"/>
      <c r="P474" s="71"/>
      <c r="Q474" s="71"/>
      <c r="R474" s="71"/>
      <c r="S474" s="71"/>
      <c r="T474" s="71"/>
      <c r="U474" s="71"/>
      <c r="V474" s="63">
        <f t="shared" si="199"/>
        <v>0</v>
      </c>
      <c r="W474" s="63">
        <f t="shared" si="200"/>
        <v>0</v>
      </c>
      <c r="X474" s="60">
        <v>1499.9</v>
      </c>
      <c r="Y474" s="63">
        <f t="shared" si="201"/>
        <v>0</v>
      </c>
      <c r="Z474" s="63">
        <v>1470</v>
      </c>
      <c r="AA474" s="63">
        <f t="shared" si="202"/>
        <v>650</v>
      </c>
      <c r="AB474" s="63">
        <v>650</v>
      </c>
      <c r="AC474" s="63"/>
      <c r="AD474" s="63"/>
      <c r="AE474" s="63"/>
      <c r="AG474" s="328">
        <f>98%*X474</f>
        <v>1469.902</v>
      </c>
      <c r="AH474" s="116">
        <f t="shared" si="187"/>
        <v>0</v>
      </c>
      <c r="AI474" s="368">
        <f t="shared" si="203"/>
        <v>0</v>
      </c>
      <c r="AJ474" s="368">
        <f t="shared" si="204"/>
        <v>0</v>
      </c>
      <c r="AK474" s="64"/>
      <c r="AL474" s="64"/>
      <c r="AM474" s="64"/>
      <c r="AN474" s="64"/>
      <c r="AO474" s="64"/>
      <c r="AP474" s="64"/>
      <c r="AQ474" s="64"/>
      <c r="AR474" s="64"/>
      <c r="AS474" s="64"/>
      <c r="AT474" s="64"/>
      <c r="AU474" s="64"/>
      <c r="AV474" s="64"/>
      <c r="AW474" s="64"/>
      <c r="AX474" s="64"/>
      <c r="AY474" s="64"/>
      <c r="AZ474" s="64"/>
      <c r="BA474" s="64"/>
      <c r="BB474" s="64"/>
      <c r="BC474" s="64"/>
      <c r="BD474" s="64"/>
      <c r="BE474" s="64"/>
      <c r="BF474" s="64"/>
      <c r="BG474" s="64"/>
      <c r="BH474" s="64"/>
      <c r="BI474" s="64"/>
      <c r="BJ474" s="64"/>
      <c r="BK474" s="64"/>
      <c r="BL474" s="64"/>
      <c r="BM474" s="64"/>
      <c r="BN474" s="64"/>
      <c r="BO474" s="64"/>
      <c r="BP474" s="64"/>
      <c r="BQ474" s="64"/>
      <c r="BR474" s="64"/>
      <c r="BS474" s="64"/>
      <c r="BT474" s="64"/>
      <c r="BU474" s="64"/>
      <c r="BV474" s="64"/>
      <c r="BW474" s="64"/>
      <c r="BX474" s="64"/>
      <c r="BY474" s="64"/>
      <c r="BZ474" s="64"/>
      <c r="CA474" s="64"/>
      <c r="CB474" s="64"/>
      <c r="CC474" s="64"/>
      <c r="CD474" s="64"/>
      <c r="CE474" s="64"/>
      <c r="CF474" s="64"/>
      <c r="CG474" s="64"/>
      <c r="CH474" s="65"/>
    </row>
    <row r="475" spans="1:86" s="66" customFormat="1" ht="48.75" customHeight="1" x14ac:dyDescent="0.25">
      <c r="A475" s="69" t="s">
        <v>284</v>
      </c>
      <c r="B475" s="76" t="s">
        <v>699</v>
      </c>
      <c r="C475" s="52"/>
      <c r="D475" s="52"/>
      <c r="E475" s="52">
        <v>1</v>
      </c>
      <c r="F475" s="52">
        <v>1</v>
      </c>
      <c r="G475" s="76"/>
      <c r="H475" s="52" t="s">
        <v>1004</v>
      </c>
      <c r="I475" s="60">
        <v>1500</v>
      </c>
      <c r="J475" s="60">
        <v>1499.6</v>
      </c>
      <c r="K475" s="71"/>
      <c r="L475" s="71"/>
      <c r="M475" s="71"/>
      <c r="N475" s="71"/>
      <c r="O475" s="71"/>
      <c r="P475" s="71"/>
      <c r="Q475" s="71"/>
      <c r="R475" s="71"/>
      <c r="S475" s="71"/>
      <c r="T475" s="71"/>
      <c r="U475" s="71"/>
      <c r="V475" s="63">
        <f t="shared" si="199"/>
        <v>0</v>
      </c>
      <c r="W475" s="63">
        <f t="shared" si="200"/>
        <v>0</v>
      </c>
      <c r="X475" s="60">
        <v>1499.6</v>
      </c>
      <c r="Y475" s="63">
        <f t="shared" si="201"/>
        <v>0</v>
      </c>
      <c r="Z475" s="63">
        <v>1470</v>
      </c>
      <c r="AA475" s="63">
        <f t="shared" si="202"/>
        <v>750</v>
      </c>
      <c r="AB475" s="63">
        <v>750</v>
      </c>
      <c r="AC475" s="63"/>
      <c r="AD475" s="63"/>
      <c r="AE475" s="63"/>
      <c r="AG475" s="102"/>
      <c r="AH475" s="116">
        <f t="shared" si="187"/>
        <v>0</v>
      </c>
      <c r="AI475" s="368">
        <f t="shared" si="203"/>
        <v>0</v>
      </c>
      <c r="AJ475" s="368">
        <f t="shared" si="204"/>
        <v>0</v>
      </c>
      <c r="AK475" s="64"/>
      <c r="AL475" s="64"/>
      <c r="AM475" s="64"/>
      <c r="AN475" s="64"/>
      <c r="AO475" s="64"/>
      <c r="AP475" s="64"/>
      <c r="AQ475" s="64"/>
      <c r="AR475" s="64"/>
      <c r="AS475" s="64"/>
      <c r="AT475" s="64"/>
      <c r="AU475" s="64"/>
      <c r="AV475" s="64"/>
      <c r="AW475" s="64"/>
      <c r="AX475" s="64"/>
      <c r="AY475" s="64"/>
      <c r="AZ475" s="64"/>
      <c r="BA475" s="64"/>
      <c r="BB475" s="64"/>
      <c r="BC475" s="64"/>
      <c r="BD475" s="64"/>
      <c r="BE475" s="64"/>
      <c r="BF475" s="64"/>
      <c r="BG475" s="64"/>
      <c r="BH475" s="64"/>
      <c r="BI475" s="64"/>
      <c r="BJ475" s="64"/>
      <c r="BK475" s="64"/>
      <c r="BL475" s="64"/>
      <c r="BM475" s="64"/>
      <c r="BN475" s="64"/>
      <c r="BO475" s="64"/>
      <c r="BP475" s="64"/>
      <c r="BQ475" s="64"/>
      <c r="BR475" s="64"/>
      <c r="BS475" s="64"/>
      <c r="BT475" s="64"/>
      <c r="BU475" s="64"/>
      <c r="BV475" s="64"/>
      <c r="BW475" s="64"/>
      <c r="BX475" s="64"/>
      <c r="BY475" s="64"/>
      <c r="BZ475" s="64"/>
      <c r="CA475" s="64"/>
      <c r="CB475" s="64"/>
      <c r="CC475" s="64"/>
      <c r="CD475" s="64"/>
      <c r="CE475" s="64"/>
      <c r="CF475" s="64"/>
      <c r="CG475" s="64"/>
      <c r="CH475" s="65"/>
    </row>
    <row r="476" spans="1:86" s="66" customFormat="1" ht="48.75" customHeight="1" x14ac:dyDescent="0.25">
      <c r="A476" s="69" t="s">
        <v>286</v>
      </c>
      <c r="B476" s="76" t="s">
        <v>700</v>
      </c>
      <c r="C476" s="52"/>
      <c r="D476" s="52"/>
      <c r="E476" s="52">
        <v>1</v>
      </c>
      <c r="F476" s="52">
        <v>1</v>
      </c>
      <c r="G476" s="76"/>
      <c r="H476" s="52" t="s">
        <v>1005</v>
      </c>
      <c r="I476" s="60">
        <v>1982</v>
      </c>
      <c r="J476" s="60">
        <v>1982</v>
      </c>
      <c r="K476" s="71"/>
      <c r="L476" s="71"/>
      <c r="M476" s="71"/>
      <c r="N476" s="71"/>
      <c r="O476" s="71"/>
      <c r="P476" s="71"/>
      <c r="Q476" s="71"/>
      <c r="R476" s="71"/>
      <c r="S476" s="71"/>
      <c r="T476" s="71"/>
      <c r="U476" s="71"/>
      <c r="V476" s="63">
        <f t="shared" si="199"/>
        <v>0</v>
      </c>
      <c r="W476" s="63">
        <f t="shared" si="200"/>
        <v>0</v>
      </c>
      <c r="X476" s="60">
        <v>1982</v>
      </c>
      <c r="Y476" s="63">
        <f t="shared" si="201"/>
        <v>0</v>
      </c>
      <c r="Z476" s="63">
        <v>1900</v>
      </c>
      <c r="AA476" s="63">
        <f t="shared" si="202"/>
        <v>900</v>
      </c>
      <c r="AB476" s="63">
        <v>900</v>
      </c>
      <c r="AC476" s="63"/>
      <c r="AD476" s="63"/>
      <c r="AE476" s="63"/>
      <c r="AF476" s="77"/>
      <c r="AG476" s="102"/>
      <c r="AH476" s="116">
        <f t="shared" si="187"/>
        <v>0</v>
      </c>
      <c r="AI476" s="368">
        <f t="shared" si="203"/>
        <v>0</v>
      </c>
      <c r="AJ476" s="368">
        <f t="shared" si="204"/>
        <v>0</v>
      </c>
      <c r="AK476" s="64"/>
      <c r="AL476" s="64"/>
      <c r="AM476" s="64"/>
      <c r="AN476" s="64"/>
      <c r="AO476" s="64"/>
      <c r="AP476" s="64"/>
      <c r="AQ476" s="64"/>
      <c r="AR476" s="64"/>
      <c r="AS476" s="64"/>
      <c r="AT476" s="64"/>
      <c r="AU476" s="64"/>
      <c r="AV476" s="64"/>
      <c r="AW476" s="64"/>
      <c r="AX476" s="64"/>
      <c r="AY476" s="64"/>
      <c r="AZ476" s="64"/>
      <c r="BA476" s="64"/>
      <c r="BB476" s="64"/>
      <c r="BC476" s="64"/>
      <c r="BD476" s="64"/>
      <c r="BE476" s="64"/>
      <c r="BF476" s="64"/>
      <c r="BG476" s="64"/>
      <c r="BH476" s="64"/>
      <c r="BI476" s="64"/>
      <c r="BJ476" s="64"/>
      <c r="BK476" s="64"/>
      <c r="BL476" s="64"/>
      <c r="BM476" s="64"/>
      <c r="BN476" s="64"/>
      <c r="BO476" s="64"/>
      <c r="BP476" s="64"/>
      <c r="BQ476" s="64"/>
      <c r="BR476" s="64"/>
      <c r="BS476" s="64"/>
      <c r="BT476" s="64"/>
      <c r="BU476" s="64"/>
      <c r="BV476" s="64"/>
      <c r="BW476" s="64"/>
      <c r="BX476" s="64"/>
      <c r="BY476" s="64"/>
      <c r="BZ476" s="64"/>
      <c r="CA476" s="64"/>
      <c r="CB476" s="64"/>
      <c r="CC476" s="64"/>
      <c r="CD476" s="64"/>
      <c r="CE476" s="64"/>
      <c r="CF476" s="64"/>
      <c r="CG476" s="64"/>
      <c r="CH476" s="65"/>
    </row>
    <row r="477" spans="1:86" s="122" customFormat="1" ht="48.75" hidden="1" customHeight="1" x14ac:dyDescent="0.25">
      <c r="A477" s="55" t="s">
        <v>506</v>
      </c>
      <c r="B477" s="56" t="s">
        <v>1162</v>
      </c>
      <c r="C477" s="93"/>
      <c r="D477" s="93"/>
      <c r="E477" s="93"/>
      <c r="F477" s="93"/>
      <c r="G477" s="56"/>
      <c r="H477" s="105"/>
      <c r="I477" s="101">
        <f>SUM(I478:I503)</f>
        <v>50935.316326530607</v>
      </c>
      <c r="J477" s="101">
        <f t="shared" ref="J477:AC477" si="205">SUM(J478:J503)</f>
        <v>50594.5</v>
      </c>
      <c r="K477" s="101">
        <f t="shared" si="205"/>
        <v>0</v>
      </c>
      <c r="L477" s="101">
        <f t="shared" si="205"/>
        <v>0</v>
      </c>
      <c r="M477" s="101">
        <f t="shared" si="205"/>
        <v>0</v>
      </c>
      <c r="N477" s="101">
        <f t="shared" si="205"/>
        <v>0</v>
      </c>
      <c r="O477" s="101">
        <f t="shared" si="205"/>
        <v>0</v>
      </c>
      <c r="P477" s="101">
        <f t="shared" si="205"/>
        <v>0</v>
      </c>
      <c r="Q477" s="101">
        <f t="shared" si="205"/>
        <v>0</v>
      </c>
      <c r="R477" s="101">
        <f t="shared" si="205"/>
        <v>0</v>
      </c>
      <c r="S477" s="101">
        <f t="shared" si="205"/>
        <v>0</v>
      </c>
      <c r="T477" s="101">
        <f t="shared" si="205"/>
        <v>0</v>
      </c>
      <c r="U477" s="101">
        <f t="shared" si="205"/>
        <v>0</v>
      </c>
      <c r="V477" s="101">
        <f t="shared" si="205"/>
        <v>0</v>
      </c>
      <c r="W477" s="101">
        <f t="shared" si="205"/>
        <v>0</v>
      </c>
      <c r="X477" s="101">
        <f t="shared" si="205"/>
        <v>50594.5</v>
      </c>
      <c r="Y477" s="101">
        <f t="shared" si="205"/>
        <v>0</v>
      </c>
      <c r="Z477" s="101"/>
      <c r="AA477" s="101">
        <f t="shared" si="205"/>
        <v>21350</v>
      </c>
      <c r="AB477" s="101">
        <f t="shared" si="205"/>
        <v>0</v>
      </c>
      <c r="AC477" s="101">
        <f t="shared" si="205"/>
        <v>21350</v>
      </c>
      <c r="AD477" s="54"/>
      <c r="AE477" s="54"/>
      <c r="AF477" s="93" t="s">
        <v>1167</v>
      </c>
      <c r="AG477" s="140"/>
      <c r="AH477" s="116">
        <f t="shared" si="187"/>
        <v>0</v>
      </c>
      <c r="AI477" s="368">
        <f t="shared" si="203"/>
        <v>0</v>
      </c>
      <c r="AJ477" s="368">
        <f t="shared" si="204"/>
        <v>0</v>
      </c>
      <c r="AK477" s="120"/>
      <c r="AL477" s="120"/>
      <c r="AM477" s="120"/>
      <c r="AN477" s="120"/>
      <c r="AO477" s="120"/>
      <c r="AP477" s="120"/>
      <c r="AQ477" s="120"/>
      <c r="AR477" s="120"/>
      <c r="AS477" s="120"/>
      <c r="AT477" s="120"/>
      <c r="AU477" s="120"/>
      <c r="AV477" s="120"/>
      <c r="AW477" s="120"/>
      <c r="AX477" s="120"/>
      <c r="AY477" s="120"/>
      <c r="AZ477" s="120"/>
      <c r="BA477" s="120"/>
      <c r="BB477" s="120"/>
      <c r="BC477" s="120"/>
      <c r="BD477" s="120"/>
      <c r="BE477" s="120"/>
      <c r="BF477" s="120"/>
      <c r="BG477" s="120"/>
      <c r="BH477" s="120"/>
      <c r="BI477" s="120"/>
      <c r="BJ477" s="120"/>
      <c r="BK477" s="120"/>
      <c r="BL477" s="120"/>
      <c r="BM477" s="120"/>
      <c r="BN477" s="120"/>
      <c r="BO477" s="120"/>
      <c r="BP477" s="120"/>
      <c r="BQ477" s="120"/>
      <c r="BR477" s="120"/>
      <c r="BS477" s="120"/>
      <c r="BT477" s="120"/>
      <c r="BU477" s="120"/>
      <c r="BV477" s="120"/>
      <c r="BW477" s="120"/>
      <c r="BX477" s="120"/>
      <c r="BY477" s="120"/>
      <c r="BZ477" s="120"/>
      <c r="CA477" s="120"/>
      <c r="CB477" s="120"/>
      <c r="CC477" s="120"/>
      <c r="CD477" s="120"/>
      <c r="CE477" s="120"/>
      <c r="CF477" s="120"/>
      <c r="CG477" s="120"/>
      <c r="CH477" s="121"/>
    </row>
    <row r="478" spans="1:86" s="66" customFormat="1" ht="48.75" hidden="1" customHeight="1" x14ac:dyDescent="0.25">
      <c r="A478" s="69" t="s">
        <v>235</v>
      </c>
      <c r="B478" s="179" t="s">
        <v>662</v>
      </c>
      <c r="C478" s="52"/>
      <c r="D478" s="52"/>
      <c r="E478" s="52">
        <v>1</v>
      </c>
      <c r="F478" s="52"/>
      <c r="G478" s="179"/>
      <c r="H478" s="142"/>
      <c r="I478" s="60">
        <v>2300</v>
      </c>
      <c r="J478" s="60">
        <v>2300</v>
      </c>
      <c r="K478" s="71"/>
      <c r="L478" s="71"/>
      <c r="M478" s="71"/>
      <c r="N478" s="71"/>
      <c r="O478" s="71"/>
      <c r="P478" s="71"/>
      <c r="Q478" s="71"/>
      <c r="R478" s="71"/>
      <c r="S478" s="71"/>
      <c r="T478" s="71"/>
      <c r="U478" s="71"/>
      <c r="V478" s="63">
        <f t="shared" ref="V478:V503" si="206">W478</f>
        <v>0</v>
      </c>
      <c r="W478" s="63">
        <f t="shared" ref="W478:W503" si="207">Y478</f>
        <v>0</v>
      </c>
      <c r="X478" s="60">
        <v>2300</v>
      </c>
      <c r="Y478" s="63">
        <f t="shared" ref="Y478:Y503" si="208">K478+Q478</f>
        <v>0</v>
      </c>
      <c r="Z478" s="63"/>
      <c r="AA478" s="63">
        <f t="shared" ref="AA478:AA503" si="209">AB478+AC478</f>
        <v>1000</v>
      </c>
      <c r="AB478" s="63"/>
      <c r="AC478" s="63">
        <v>1000</v>
      </c>
      <c r="AD478" s="63"/>
      <c r="AE478" s="63"/>
      <c r="AG478" s="102"/>
      <c r="AH478" s="116">
        <f t="shared" si="187"/>
        <v>0</v>
      </c>
      <c r="AI478" s="368">
        <f t="shared" si="203"/>
        <v>0</v>
      </c>
      <c r="AJ478" s="368">
        <f t="shared" si="204"/>
        <v>0</v>
      </c>
      <c r="AK478" s="64"/>
      <c r="AL478" s="64"/>
      <c r="AM478" s="64"/>
      <c r="AN478" s="64"/>
      <c r="AO478" s="64"/>
      <c r="AP478" s="64"/>
      <c r="AQ478" s="64"/>
      <c r="AR478" s="64"/>
      <c r="AS478" s="64"/>
      <c r="AT478" s="64"/>
      <c r="AU478" s="64"/>
      <c r="AV478" s="64"/>
      <c r="AW478" s="64"/>
      <c r="AX478" s="64"/>
      <c r="AY478" s="64"/>
      <c r="AZ478" s="64"/>
      <c r="BA478" s="64"/>
      <c r="BB478" s="64"/>
      <c r="BC478" s="64"/>
      <c r="BD478" s="64"/>
      <c r="BE478" s="64"/>
      <c r="BF478" s="64"/>
      <c r="BG478" s="64"/>
      <c r="BH478" s="64"/>
      <c r="BI478" s="64"/>
      <c r="BJ478" s="64"/>
      <c r="BK478" s="64"/>
      <c r="BL478" s="64"/>
      <c r="BM478" s="64"/>
      <c r="BN478" s="64"/>
      <c r="BO478" s="64"/>
      <c r="BP478" s="64"/>
      <c r="BQ478" s="64"/>
      <c r="BR478" s="64"/>
      <c r="BS478" s="64"/>
      <c r="BT478" s="64"/>
      <c r="BU478" s="64"/>
      <c r="BV478" s="64"/>
      <c r="BW478" s="64"/>
      <c r="BX478" s="64"/>
      <c r="BY478" s="64"/>
      <c r="BZ478" s="64"/>
      <c r="CA478" s="64"/>
      <c r="CB478" s="64"/>
      <c r="CC478" s="64"/>
      <c r="CD478" s="64"/>
      <c r="CE478" s="64"/>
      <c r="CF478" s="64"/>
      <c r="CG478" s="64"/>
      <c r="CH478" s="65"/>
    </row>
    <row r="479" spans="1:86" s="66" customFormat="1" ht="48.75" hidden="1" customHeight="1" x14ac:dyDescent="0.25">
      <c r="A479" s="69" t="s">
        <v>238</v>
      </c>
      <c r="B479" s="179" t="s">
        <v>663</v>
      </c>
      <c r="C479" s="52"/>
      <c r="D479" s="52"/>
      <c r="E479" s="52">
        <v>1</v>
      </c>
      <c r="F479" s="52"/>
      <c r="G479" s="179"/>
      <c r="H479" s="142"/>
      <c r="I479" s="60">
        <v>3000</v>
      </c>
      <c r="J479" s="60">
        <v>3000</v>
      </c>
      <c r="K479" s="71"/>
      <c r="L479" s="71"/>
      <c r="M479" s="71"/>
      <c r="N479" s="71"/>
      <c r="O479" s="71"/>
      <c r="P479" s="71"/>
      <c r="Q479" s="71"/>
      <c r="R479" s="71"/>
      <c r="S479" s="71"/>
      <c r="T479" s="71"/>
      <c r="U479" s="71"/>
      <c r="V479" s="63">
        <f t="shared" si="206"/>
        <v>0</v>
      </c>
      <c r="W479" s="63">
        <f t="shared" si="207"/>
        <v>0</v>
      </c>
      <c r="X479" s="60">
        <v>3000</v>
      </c>
      <c r="Y479" s="63">
        <f t="shared" si="208"/>
        <v>0</v>
      </c>
      <c r="Z479" s="63"/>
      <c r="AA479" s="63">
        <f t="shared" si="209"/>
        <v>1500</v>
      </c>
      <c r="AB479" s="63"/>
      <c r="AC479" s="63">
        <v>1500</v>
      </c>
      <c r="AD479" s="63"/>
      <c r="AE479" s="63"/>
      <c r="AG479" s="102"/>
      <c r="AH479" s="116">
        <f t="shared" si="187"/>
        <v>0</v>
      </c>
      <c r="AI479" s="368">
        <f t="shared" si="203"/>
        <v>0</v>
      </c>
      <c r="AJ479" s="368">
        <f t="shared" si="204"/>
        <v>0</v>
      </c>
      <c r="AK479" s="64"/>
      <c r="AL479" s="64"/>
      <c r="AM479" s="64"/>
      <c r="AN479" s="64"/>
      <c r="AO479" s="64"/>
      <c r="AP479" s="64"/>
      <c r="AQ479" s="64"/>
      <c r="AR479" s="64"/>
      <c r="AS479" s="64"/>
      <c r="AT479" s="64"/>
      <c r="AU479" s="64"/>
      <c r="AV479" s="64"/>
      <c r="AW479" s="64"/>
      <c r="AX479" s="64"/>
      <c r="AY479" s="64"/>
      <c r="AZ479" s="64"/>
      <c r="BA479" s="64"/>
      <c r="BB479" s="64"/>
      <c r="BC479" s="64"/>
      <c r="BD479" s="64"/>
      <c r="BE479" s="64"/>
      <c r="BF479" s="64"/>
      <c r="BG479" s="64"/>
      <c r="BH479" s="64"/>
      <c r="BI479" s="64"/>
      <c r="BJ479" s="64"/>
      <c r="BK479" s="64"/>
      <c r="BL479" s="64"/>
      <c r="BM479" s="64"/>
      <c r="BN479" s="64"/>
      <c r="BO479" s="64"/>
      <c r="BP479" s="64"/>
      <c r="BQ479" s="64"/>
      <c r="BR479" s="64"/>
      <c r="BS479" s="64"/>
      <c r="BT479" s="64"/>
      <c r="BU479" s="64"/>
      <c r="BV479" s="64"/>
      <c r="BW479" s="64"/>
      <c r="BX479" s="64"/>
      <c r="BY479" s="64"/>
      <c r="BZ479" s="64"/>
      <c r="CA479" s="64"/>
      <c r="CB479" s="64"/>
      <c r="CC479" s="64"/>
      <c r="CD479" s="64"/>
      <c r="CE479" s="64"/>
      <c r="CF479" s="64"/>
      <c r="CG479" s="64"/>
      <c r="CH479" s="65"/>
    </row>
    <row r="480" spans="1:86" s="66" customFormat="1" ht="48.75" hidden="1" customHeight="1" x14ac:dyDescent="0.25">
      <c r="A480" s="69" t="s">
        <v>241</v>
      </c>
      <c r="B480" s="179" t="s">
        <v>664</v>
      </c>
      <c r="C480" s="52"/>
      <c r="D480" s="52"/>
      <c r="E480" s="52">
        <v>1</v>
      </c>
      <c r="F480" s="52"/>
      <c r="G480" s="179"/>
      <c r="H480" s="142"/>
      <c r="I480" s="60">
        <v>1500</v>
      </c>
      <c r="J480" s="60">
        <v>1500</v>
      </c>
      <c r="K480" s="71"/>
      <c r="L480" s="71"/>
      <c r="M480" s="71"/>
      <c r="N480" s="71"/>
      <c r="O480" s="71"/>
      <c r="P480" s="71"/>
      <c r="Q480" s="71"/>
      <c r="R480" s="71"/>
      <c r="S480" s="71"/>
      <c r="T480" s="71"/>
      <c r="U480" s="71"/>
      <c r="V480" s="63">
        <f t="shared" si="206"/>
        <v>0</v>
      </c>
      <c r="W480" s="63">
        <f t="shared" si="207"/>
        <v>0</v>
      </c>
      <c r="X480" s="60">
        <v>1500</v>
      </c>
      <c r="Y480" s="63">
        <f t="shared" si="208"/>
        <v>0</v>
      </c>
      <c r="Z480" s="63"/>
      <c r="AA480" s="63">
        <f t="shared" si="209"/>
        <v>750</v>
      </c>
      <c r="AB480" s="63"/>
      <c r="AC480" s="63">
        <v>750</v>
      </c>
      <c r="AD480" s="63"/>
      <c r="AE480" s="63"/>
      <c r="AG480" s="102"/>
      <c r="AH480" s="116">
        <f t="shared" si="187"/>
        <v>0</v>
      </c>
      <c r="AI480" s="368">
        <f t="shared" si="203"/>
        <v>0</v>
      </c>
      <c r="AJ480" s="368">
        <f t="shared" si="204"/>
        <v>0</v>
      </c>
      <c r="AK480" s="64"/>
      <c r="AL480" s="64"/>
      <c r="AM480" s="64"/>
      <c r="AN480" s="64"/>
      <c r="AO480" s="64"/>
      <c r="AP480" s="64"/>
      <c r="AQ480" s="64"/>
      <c r="AR480" s="64"/>
      <c r="AS480" s="64"/>
      <c r="AT480" s="64"/>
      <c r="AU480" s="64"/>
      <c r="AV480" s="64"/>
      <c r="AW480" s="64"/>
      <c r="AX480" s="64"/>
      <c r="AY480" s="64"/>
      <c r="AZ480" s="64"/>
      <c r="BA480" s="64"/>
      <c r="BB480" s="64"/>
      <c r="BC480" s="64"/>
      <c r="BD480" s="64"/>
      <c r="BE480" s="64"/>
      <c r="BF480" s="64"/>
      <c r="BG480" s="64"/>
      <c r="BH480" s="64"/>
      <c r="BI480" s="64"/>
      <c r="BJ480" s="64"/>
      <c r="BK480" s="64"/>
      <c r="BL480" s="64"/>
      <c r="BM480" s="64"/>
      <c r="BN480" s="64"/>
      <c r="BO480" s="64"/>
      <c r="BP480" s="64"/>
      <c r="BQ480" s="64"/>
      <c r="BR480" s="64"/>
      <c r="BS480" s="64"/>
      <c r="BT480" s="64"/>
      <c r="BU480" s="64"/>
      <c r="BV480" s="64"/>
      <c r="BW480" s="64"/>
      <c r="BX480" s="64"/>
      <c r="BY480" s="64"/>
      <c r="BZ480" s="64"/>
      <c r="CA480" s="64"/>
      <c r="CB480" s="64"/>
      <c r="CC480" s="64"/>
      <c r="CD480" s="64"/>
      <c r="CE480" s="64"/>
      <c r="CF480" s="64"/>
      <c r="CG480" s="64"/>
      <c r="CH480" s="65"/>
    </row>
    <row r="481" spans="1:86" s="66" customFormat="1" ht="48.75" hidden="1" customHeight="1" x14ac:dyDescent="0.25">
      <c r="A481" s="69" t="s">
        <v>268</v>
      </c>
      <c r="B481" s="157" t="s">
        <v>666</v>
      </c>
      <c r="C481" s="52"/>
      <c r="D481" s="52"/>
      <c r="E481" s="52">
        <v>1</v>
      </c>
      <c r="F481" s="52"/>
      <c r="G481" s="157"/>
      <c r="H481" s="142"/>
      <c r="I481" s="60">
        <f>J481*100/98</f>
        <v>1020.4081632653061</v>
      </c>
      <c r="J481" s="60">
        <v>1000</v>
      </c>
      <c r="K481" s="71"/>
      <c r="L481" s="71"/>
      <c r="M481" s="71"/>
      <c r="N481" s="71"/>
      <c r="O481" s="71"/>
      <c r="P481" s="71"/>
      <c r="Q481" s="71"/>
      <c r="R481" s="71"/>
      <c r="S481" s="71"/>
      <c r="T481" s="71"/>
      <c r="U481" s="71"/>
      <c r="V481" s="63">
        <f t="shared" si="206"/>
        <v>0</v>
      </c>
      <c r="W481" s="63">
        <f t="shared" si="207"/>
        <v>0</v>
      </c>
      <c r="X481" s="60">
        <v>1000</v>
      </c>
      <c r="Y481" s="63">
        <f t="shared" si="208"/>
        <v>0</v>
      </c>
      <c r="Z481" s="63"/>
      <c r="AA481" s="63">
        <f t="shared" si="209"/>
        <v>950</v>
      </c>
      <c r="AB481" s="63"/>
      <c r="AC481" s="63">
        <v>950</v>
      </c>
      <c r="AD481" s="63"/>
      <c r="AE481" s="63"/>
      <c r="AG481" s="102"/>
      <c r="AH481" s="116">
        <f t="shared" ref="AH481:AH544" si="210">V481-W481</f>
        <v>0</v>
      </c>
      <c r="AI481" s="368">
        <f t="shared" si="203"/>
        <v>0</v>
      </c>
      <c r="AJ481" s="368">
        <f t="shared" si="204"/>
        <v>0</v>
      </c>
      <c r="AK481" s="64"/>
      <c r="AL481" s="64"/>
      <c r="AM481" s="64"/>
      <c r="AN481" s="64"/>
      <c r="AO481" s="64"/>
      <c r="AP481" s="64"/>
      <c r="AQ481" s="64"/>
      <c r="AR481" s="64"/>
      <c r="AS481" s="64"/>
      <c r="AT481" s="64"/>
      <c r="AU481" s="64"/>
      <c r="AV481" s="64"/>
      <c r="AW481" s="64"/>
      <c r="AX481" s="64"/>
      <c r="AY481" s="64"/>
      <c r="AZ481" s="64"/>
      <c r="BA481" s="64"/>
      <c r="BB481" s="64"/>
      <c r="BC481" s="64"/>
      <c r="BD481" s="64"/>
      <c r="BE481" s="64"/>
      <c r="BF481" s="64"/>
      <c r="BG481" s="64"/>
      <c r="BH481" s="64"/>
      <c r="BI481" s="64"/>
      <c r="BJ481" s="64"/>
      <c r="BK481" s="64"/>
      <c r="BL481" s="64"/>
      <c r="BM481" s="64"/>
      <c r="BN481" s="64"/>
      <c r="BO481" s="64"/>
      <c r="BP481" s="64"/>
      <c r="BQ481" s="64"/>
      <c r="BR481" s="64"/>
      <c r="BS481" s="64"/>
      <c r="BT481" s="64"/>
      <c r="BU481" s="64"/>
      <c r="BV481" s="64"/>
      <c r="BW481" s="64"/>
      <c r="BX481" s="64"/>
      <c r="BY481" s="64"/>
      <c r="BZ481" s="64"/>
      <c r="CA481" s="64"/>
      <c r="CB481" s="64"/>
      <c r="CC481" s="64"/>
      <c r="CD481" s="64"/>
      <c r="CE481" s="64"/>
      <c r="CF481" s="64"/>
      <c r="CG481" s="64"/>
      <c r="CH481" s="65"/>
    </row>
    <row r="482" spans="1:86" s="66" customFormat="1" ht="48.75" hidden="1" customHeight="1" x14ac:dyDescent="0.25">
      <c r="A482" s="69" t="s">
        <v>270</v>
      </c>
      <c r="B482" s="157" t="s">
        <v>667</v>
      </c>
      <c r="C482" s="52"/>
      <c r="D482" s="52"/>
      <c r="E482" s="52">
        <v>1</v>
      </c>
      <c r="F482" s="52"/>
      <c r="G482" s="157"/>
      <c r="H482" s="142"/>
      <c r="I482" s="60">
        <f>J482*100/98</f>
        <v>1020.4081632653061</v>
      </c>
      <c r="J482" s="60">
        <v>1000</v>
      </c>
      <c r="K482" s="71"/>
      <c r="L482" s="71"/>
      <c r="M482" s="71"/>
      <c r="N482" s="71"/>
      <c r="O482" s="71"/>
      <c r="P482" s="71"/>
      <c r="Q482" s="71"/>
      <c r="R482" s="71"/>
      <c r="S482" s="71"/>
      <c r="T482" s="71"/>
      <c r="U482" s="71"/>
      <c r="V482" s="63">
        <f t="shared" si="206"/>
        <v>0</v>
      </c>
      <c r="W482" s="63">
        <f t="shared" si="207"/>
        <v>0</v>
      </c>
      <c r="X482" s="60">
        <v>1000</v>
      </c>
      <c r="Y482" s="63">
        <f t="shared" si="208"/>
        <v>0</v>
      </c>
      <c r="Z482" s="63"/>
      <c r="AA482" s="63">
        <f t="shared" si="209"/>
        <v>950</v>
      </c>
      <c r="AB482" s="63"/>
      <c r="AC482" s="63">
        <v>950</v>
      </c>
      <c r="AD482" s="63"/>
      <c r="AE482" s="63"/>
      <c r="AG482" s="102"/>
      <c r="AH482" s="116">
        <f t="shared" si="210"/>
        <v>0</v>
      </c>
      <c r="AI482" s="368">
        <f t="shared" si="203"/>
        <v>0</v>
      </c>
      <c r="AJ482" s="368">
        <f t="shared" si="204"/>
        <v>0</v>
      </c>
      <c r="AK482" s="64"/>
      <c r="AL482" s="64"/>
      <c r="AM482" s="64"/>
      <c r="AN482" s="64"/>
      <c r="AO482" s="64"/>
      <c r="AP482" s="64"/>
      <c r="AQ482" s="64"/>
      <c r="AR482" s="64"/>
      <c r="AS482" s="64"/>
      <c r="AT482" s="64"/>
      <c r="AU482" s="64"/>
      <c r="AV482" s="64"/>
      <c r="AW482" s="64"/>
      <c r="AX482" s="64"/>
      <c r="AY482" s="64"/>
      <c r="AZ482" s="64"/>
      <c r="BA482" s="64"/>
      <c r="BB482" s="64"/>
      <c r="BC482" s="64"/>
      <c r="BD482" s="64"/>
      <c r="BE482" s="64"/>
      <c r="BF482" s="64"/>
      <c r="BG482" s="64"/>
      <c r="BH482" s="64"/>
      <c r="BI482" s="64"/>
      <c r="BJ482" s="64"/>
      <c r="BK482" s="64"/>
      <c r="BL482" s="64"/>
      <c r="BM482" s="64"/>
      <c r="BN482" s="64"/>
      <c r="BO482" s="64"/>
      <c r="BP482" s="64"/>
      <c r="BQ482" s="64"/>
      <c r="BR482" s="64"/>
      <c r="BS482" s="64"/>
      <c r="BT482" s="64"/>
      <c r="BU482" s="64"/>
      <c r="BV482" s="64"/>
      <c r="BW482" s="64"/>
      <c r="BX482" s="64"/>
      <c r="BY482" s="64"/>
      <c r="BZ482" s="64"/>
      <c r="CA482" s="64"/>
      <c r="CB482" s="64"/>
      <c r="CC482" s="64"/>
      <c r="CD482" s="64"/>
      <c r="CE482" s="64"/>
      <c r="CF482" s="64"/>
      <c r="CG482" s="64"/>
      <c r="CH482" s="65"/>
    </row>
    <row r="483" spans="1:86" s="66" customFormat="1" ht="48.75" hidden="1" customHeight="1" x14ac:dyDescent="0.25">
      <c r="A483" s="69" t="s">
        <v>272</v>
      </c>
      <c r="B483" s="157" t="s">
        <v>668</v>
      </c>
      <c r="C483" s="52"/>
      <c r="D483" s="52"/>
      <c r="E483" s="52">
        <v>1</v>
      </c>
      <c r="F483" s="52"/>
      <c r="G483" s="157"/>
      <c r="H483" s="142"/>
      <c r="I483" s="60">
        <f>J483*100/98</f>
        <v>1020.4081632653061</v>
      </c>
      <c r="J483" s="60">
        <v>1000</v>
      </c>
      <c r="K483" s="71"/>
      <c r="L483" s="71"/>
      <c r="M483" s="71"/>
      <c r="N483" s="71"/>
      <c r="O483" s="71"/>
      <c r="P483" s="71"/>
      <c r="Q483" s="71"/>
      <c r="R483" s="71"/>
      <c r="S483" s="71"/>
      <c r="T483" s="71"/>
      <c r="U483" s="71"/>
      <c r="V483" s="63">
        <f t="shared" si="206"/>
        <v>0</v>
      </c>
      <c r="W483" s="63">
        <f t="shared" si="207"/>
        <v>0</v>
      </c>
      <c r="X483" s="60">
        <v>1000</v>
      </c>
      <c r="Y483" s="63">
        <f t="shared" si="208"/>
        <v>0</v>
      </c>
      <c r="Z483" s="63"/>
      <c r="AA483" s="63">
        <f t="shared" si="209"/>
        <v>950</v>
      </c>
      <c r="AB483" s="63"/>
      <c r="AC483" s="63">
        <v>950</v>
      </c>
      <c r="AD483" s="63"/>
      <c r="AE483" s="63"/>
      <c r="AG483" s="102"/>
      <c r="AH483" s="116">
        <f t="shared" si="210"/>
        <v>0</v>
      </c>
      <c r="AI483" s="368">
        <f t="shared" si="203"/>
        <v>0</v>
      </c>
      <c r="AJ483" s="368">
        <f t="shared" si="204"/>
        <v>0</v>
      </c>
      <c r="AK483" s="64"/>
      <c r="AL483" s="64"/>
      <c r="AM483" s="64"/>
      <c r="AN483" s="64"/>
      <c r="AO483" s="64"/>
      <c r="AP483" s="64"/>
      <c r="AQ483" s="64"/>
      <c r="AR483" s="64"/>
      <c r="AS483" s="64"/>
      <c r="AT483" s="64"/>
      <c r="AU483" s="64"/>
      <c r="AV483" s="64"/>
      <c r="AW483" s="64"/>
      <c r="AX483" s="64"/>
      <c r="AY483" s="64"/>
      <c r="AZ483" s="64"/>
      <c r="BA483" s="64"/>
      <c r="BB483" s="64"/>
      <c r="BC483" s="64"/>
      <c r="BD483" s="64"/>
      <c r="BE483" s="64"/>
      <c r="BF483" s="64"/>
      <c r="BG483" s="64"/>
      <c r="BH483" s="64"/>
      <c r="BI483" s="64"/>
      <c r="BJ483" s="64"/>
      <c r="BK483" s="64"/>
      <c r="BL483" s="64"/>
      <c r="BM483" s="64"/>
      <c r="BN483" s="64"/>
      <c r="BO483" s="64"/>
      <c r="BP483" s="64"/>
      <c r="BQ483" s="64"/>
      <c r="BR483" s="64"/>
      <c r="BS483" s="64"/>
      <c r="BT483" s="64"/>
      <c r="BU483" s="64"/>
      <c r="BV483" s="64"/>
      <c r="BW483" s="64"/>
      <c r="BX483" s="64"/>
      <c r="BY483" s="64"/>
      <c r="BZ483" s="64"/>
      <c r="CA483" s="64"/>
      <c r="CB483" s="64"/>
      <c r="CC483" s="64"/>
      <c r="CD483" s="64"/>
      <c r="CE483" s="64"/>
      <c r="CF483" s="64"/>
      <c r="CG483" s="64"/>
      <c r="CH483" s="65"/>
    </row>
    <row r="484" spans="1:86" s="66" customFormat="1" ht="48.75" hidden="1" customHeight="1" x14ac:dyDescent="0.25">
      <c r="A484" s="69" t="s">
        <v>274</v>
      </c>
      <c r="B484" s="157" t="s">
        <v>669</v>
      </c>
      <c r="C484" s="52"/>
      <c r="D484" s="52"/>
      <c r="E484" s="52">
        <v>1</v>
      </c>
      <c r="F484" s="52"/>
      <c r="G484" s="157"/>
      <c r="H484" s="142"/>
      <c r="I484" s="60">
        <v>3200</v>
      </c>
      <c r="J484" s="60">
        <v>3200</v>
      </c>
      <c r="K484" s="71"/>
      <c r="L484" s="71"/>
      <c r="M484" s="71"/>
      <c r="N484" s="71"/>
      <c r="O484" s="71"/>
      <c r="P484" s="71"/>
      <c r="Q484" s="71"/>
      <c r="R484" s="71"/>
      <c r="S484" s="71"/>
      <c r="T484" s="71"/>
      <c r="U484" s="71"/>
      <c r="V484" s="63">
        <f t="shared" si="206"/>
        <v>0</v>
      </c>
      <c r="W484" s="63">
        <f t="shared" si="207"/>
        <v>0</v>
      </c>
      <c r="X484" s="60">
        <v>3200</v>
      </c>
      <c r="Y484" s="63">
        <f t="shared" si="208"/>
        <v>0</v>
      </c>
      <c r="Z484" s="63"/>
      <c r="AA484" s="63">
        <f t="shared" si="209"/>
        <v>1000</v>
      </c>
      <c r="AB484" s="63"/>
      <c r="AC484" s="63">
        <v>1000</v>
      </c>
      <c r="AD484" s="63"/>
      <c r="AE484" s="63"/>
      <c r="AG484" s="102"/>
      <c r="AH484" s="116">
        <f t="shared" si="210"/>
        <v>0</v>
      </c>
      <c r="AI484" s="368">
        <f t="shared" si="203"/>
        <v>0</v>
      </c>
      <c r="AJ484" s="368">
        <f t="shared" si="204"/>
        <v>0</v>
      </c>
      <c r="AK484" s="64"/>
      <c r="AL484" s="64"/>
      <c r="AM484" s="64"/>
      <c r="AN484" s="64"/>
      <c r="AO484" s="64"/>
      <c r="AP484" s="64"/>
      <c r="AQ484" s="64"/>
      <c r="AR484" s="64"/>
      <c r="AS484" s="64"/>
      <c r="AT484" s="64"/>
      <c r="AU484" s="64"/>
      <c r="AV484" s="64"/>
      <c r="AW484" s="64"/>
      <c r="AX484" s="64"/>
      <c r="AY484" s="64"/>
      <c r="AZ484" s="64"/>
      <c r="BA484" s="64"/>
      <c r="BB484" s="64"/>
      <c r="BC484" s="64"/>
      <c r="BD484" s="64"/>
      <c r="BE484" s="64"/>
      <c r="BF484" s="64"/>
      <c r="BG484" s="64"/>
      <c r="BH484" s="64"/>
      <c r="BI484" s="64"/>
      <c r="BJ484" s="64"/>
      <c r="BK484" s="64"/>
      <c r="BL484" s="64"/>
      <c r="BM484" s="64"/>
      <c r="BN484" s="64"/>
      <c r="BO484" s="64"/>
      <c r="BP484" s="64"/>
      <c r="BQ484" s="64"/>
      <c r="BR484" s="64"/>
      <c r="BS484" s="64"/>
      <c r="BT484" s="64"/>
      <c r="BU484" s="64"/>
      <c r="BV484" s="64"/>
      <c r="BW484" s="64"/>
      <c r="BX484" s="64"/>
      <c r="BY484" s="64"/>
      <c r="BZ484" s="64"/>
      <c r="CA484" s="64"/>
      <c r="CB484" s="64"/>
      <c r="CC484" s="64"/>
      <c r="CD484" s="64"/>
      <c r="CE484" s="64"/>
      <c r="CF484" s="64"/>
      <c r="CG484" s="64"/>
      <c r="CH484" s="65"/>
    </row>
    <row r="485" spans="1:86" s="66" customFormat="1" ht="48.75" hidden="1" customHeight="1" x14ac:dyDescent="0.25">
      <c r="A485" s="69" t="s">
        <v>280</v>
      </c>
      <c r="B485" s="217" t="s">
        <v>672</v>
      </c>
      <c r="C485" s="52"/>
      <c r="D485" s="52"/>
      <c r="E485" s="52">
        <v>1</v>
      </c>
      <c r="F485" s="52"/>
      <c r="G485" s="217"/>
      <c r="H485" s="142"/>
      <c r="I485" s="60">
        <v>4000</v>
      </c>
      <c r="J485" s="60">
        <v>4000</v>
      </c>
      <c r="K485" s="71"/>
      <c r="L485" s="71"/>
      <c r="M485" s="71"/>
      <c r="N485" s="71"/>
      <c r="O485" s="71"/>
      <c r="P485" s="71"/>
      <c r="Q485" s="71"/>
      <c r="R485" s="71"/>
      <c r="S485" s="71"/>
      <c r="T485" s="71"/>
      <c r="U485" s="71"/>
      <c r="V485" s="63">
        <f t="shared" si="206"/>
        <v>0</v>
      </c>
      <c r="W485" s="63">
        <f t="shared" si="207"/>
        <v>0</v>
      </c>
      <c r="X485" s="60">
        <v>4000</v>
      </c>
      <c r="Y485" s="63">
        <f t="shared" si="208"/>
        <v>0</v>
      </c>
      <c r="Z485" s="63"/>
      <c r="AA485" s="63">
        <f t="shared" si="209"/>
        <v>1000</v>
      </c>
      <c r="AB485" s="63"/>
      <c r="AC485" s="63">
        <v>1000</v>
      </c>
      <c r="AD485" s="63"/>
      <c r="AE485" s="63"/>
      <c r="AG485" s="102"/>
      <c r="AH485" s="116">
        <f t="shared" si="210"/>
        <v>0</v>
      </c>
      <c r="AI485" s="368">
        <f t="shared" si="203"/>
        <v>0</v>
      </c>
      <c r="AJ485" s="368">
        <f t="shared" si="204"/>
        <v>0</v>
      </c>
      <c r="AK485" s="64"/>
      <c r="AL485" s="64"/>
      <c r="AM485" s="64"/>
      <c r="AN485" s="64"/>
      <c r="AO485" s="64"/>
      <c r="AP485" s="64"/>
      <c r="AQ485" s="64"/>
      <c r="AR485" s="64"/>
      <c r="AS485" s="64"/>
      <c r="AT485" s="64"/>
      <c r="AU485" s="64"/>
      <c r="AV485" s="64"/>
      <c r="AW485" s="64"/>
      <c r="AX485" s="64"/>
      <c r="AY485" s="64"/>
      <c r="AZ485" s="64"/>
      <c r="BA485" s="64"/>
      <c r="BB485" s="64"/>
      <c r="BC485" s="64"/>
      <c r="BD485" s="64"/>
      <c r="BE485" s="64"/>
      <c r="BF485" s="64"/>
      <c r="BG485" s="64"/>
      <c r="BH485" s="64"/>
      <c r="BI485" s="64"/>
      <c r="BJ485" s="64"/>
      <c r="BK485" s="64"/>
      <c r="BL485" s="64"/>
      <c r="BM485" s="64"/>
      <c r="BN485" s="64"/>
      <c r="BO485" s="64"/>
      <c r="BP485" s="64"/>
      <c r="BQ485" s="64"/>
      <c r="BR485" s="64"/>
      <c r="BS485" s="64"/>
      <c r="BT485" s="64"/>
      <c r="BU485" s="64"/>
      <c r="BV485" s="64"/>
      <c r="BW485" s="64"/>
      <c r="BX485" s="64"/>
      <c r="BY485" s="64"/>
      <c r="BZ485" s="64"/>
      <c r="CA485" s="64"/>
      <c r="CB485" s="64"/>
      <c r="CC485" s="64"/>
      <c r="CD485" s="64"/>
      <c r="CE485" s="64"/>
      <c r="CF485" s="64"/>
      <c r="CG485" s="64"/>
      <c r="CH485" s="65"/>
    </row>
    <row r="486" spans="1:86" s="66" customFormat="1" ht="48.75" hidden="1" customHeight="1" x14ac:dyDescent="0.25">
      <c r="A486" s="69" t="s">
        <v>282</v>
      </c>
      <c r="B486" s="157" t="s">
        <v>673</v>
      </c>
      <c r="C486" s="52"/>
      <c r="D486" s="52"/>
      <c r="E486" s="52">
        <v>1</v>
      </c>
      <c r="F486" s="52"/>
      <c r="G486" s="157"/>
      <c r="H486" s="142"/>
      <c r="I486" s="60">
        <f>J486*100/98</f>
        <v>1020.4081632653061</v>
      </c>
      <c r="J486" s="60">
        <v>1000</v>
      </c>
      <c r="K486" s="71"/>
      <c r="L486" s="71"/>
      <c r="M486" s="71"/>
      <c r="N486" s="71"/>
      <c r="O486" s="71"/>
      <c r="P486" s="71"/>
      <c r="Q486" s="71"/>
      <c r="R486" s="71"/>
      <c r="S486" s="71"/>
      <c r="T486" s="71"/>
      <c r="U486" s="71"/>
      <c r="V486" s="63">
        <f t="shared" si="206"/>
        <v>0</v>
      </c>
      <c r="W486" s="63">
        <f t="shared" si="207"/>
        <v>0</v>
      </c>
      <c r="X486" s="60">
        <v>1000</v>
      </c>
      <c r="Y486" s="63">
        <f t="shared" si="208"/>
        <v>0</v>
      </c>
      <c r="Z486" s="63"/>
      <c r="AA486" s="63">
        <f t="shared" si="209"/>
        <v>500</v>
      </c>
      <c r="AB486" s="63"/>
      <c r="AC486" s="63">
        <v>500</v>
      </c>
      <c r="AD486" s="63"/>
      <c r="AE486" s="63"/>
      <c r="AG486" s="102"/>
      <c r="AH486" s="116">
        <f t="shared" si="210"/>
        <v>0</v>
      </c>
      <c r="AI486" s="368">
        <f t="shared" si="203"/>
        <v>0</v>
      </c>
      <c r="AJ486" s="368">
        <f t="shared" si="204"/>
        <v>0</v>
      </c>
      <c r="AK486" s="64"/>
      <c r="AL486" s="64"/>
      <c r="AM486" s="64"/>
      <c r="AN486" s="64"/>
      <c r="AO486" s="64"/>
      <c r="AP486" s="64"/>
      <c r="AQ486" s="64"/>
      <c r="AR486" s="64"/>
      <c r="AS486" s="64"/>
      <c r="AT486" s="64"/>
      <c r="AU486" s="64"/>
      <c r="AV486" s="64"/>
      <c r="AW486" s="64"/>
      <c r="AX486" s="64"/>
      <c r="AY486" s="64"/>
      <c r="AZ486" s="64"/>
      <c r="BA486" s="64"/>
      <c r="BB486" s="64"/>
      <c r="BC486" s="64"/>
      <c r="BD486" s="64"/>
      <c r="BE486" s="64"/>
      <c r="BF486" s="64"/>
      <c r="BG486" s="64"/>
      <c r="BH486" s="64"/>
      <c r="BI486" s="64"/>
      <c r="BJ486" s="64"/>
      <c r="BK486" s="64"/>
      <c r="BL486" s="64"/>
      <c r="BM486" s="64"/>
      <c r="BN486" s="64"/>
      <c r="BO486" s="64"/>
      <c r="BP486" s="64"/>
      <c r="BQ486" s="64"/>
      <c r="BR486" s="64"/>
      <c r="BS486" s="64"/>
      <c r="BT486" s="64"/>
      <c r="BU486" s="64"/>
      <c r="BV486" s="64"/>
      <c r="BW486" s="64"/>
      <c r="BX486" s="64"/>
      <c r="BY486" s="64"/>
      <c r="BZ486" s="64"/>
      <c r="CA486" s="64"/>
      <c r="CB486" s="64"/>
      <c r="CC486" s="64"/>
      <c r="CD486" s="64"/>
      <c r="CE486" s="64"/>
      <c r="CF486" s="64"/>
      <c r="CG486" s="64"/>
      <c r="CH486" s="65"/>
    </row>
    <row r="487" spans="1:86" s="66" customFormat="1" ht="48.75" hidden="1" customHeight="1" x14ac:dyDescent="0.25">
      <c r="A487" s="69" t="s">
        <v>284</v>
      </c>
      <c r="B487" s="179" t="s">
        <v>674</v>
      </c>
      <c r="C487" s="52"/>
      <c r="D487" s="52"/>
      <c r="E487" s="52">
        <v>1</v>
      </c>
      <c r="F487" s="52"/>
      <c r="G487" s="179"/>
      <c r="H487" s="142"/>
      <c r="I487" s="60">
        <v>3500</v>
      </c>
      <c r="J487" s="60">
        <v>3500</v>
      </c>
      <c r="K487" s="71"/>
      <c r="L487" s="71"/>
      <c r="M487" s="71"/>
      <c r="N487" s="71"/>
      <c r="O487" s="71"/>
      <c r="P487" s="71"/>
      <c r="Q487" s="71"/>
      <c r="R487" s="71"/>
      <c r="S487" s="71"/>
      <c r="T487" s="71"/>
      <c r="U487" s="71"/>
      <c r="V487" s="63">
        <f t="shared" si="206"/>
        <v>0</v>
      </c>
      <c r="W487" s="63">
        <f t="shared" si="207"/>
        <v>0</v>
      </c>
      <c r="X487" s="60">
        <v>3500</v>
      </c>
      <c r="Y487" s="63">
        <f t="shared" si="208"/>
        <v>0</v>
      </c>
      <c r="Z487" s="63"/>
      <c r="AA487" s="63">
        <f t="shared" si="209"/>
        <v>1000</v>
      </c>
      <c r="AB487" s="63"/>
      <c r="AC487" s="63">
        <v>1000</v>
      </c>
      <c r="AD487" s="63"/>
      <c r="AE487" s="63"/>
      <c r="AG487" s="102"/>
      <c r="AH487" s="116">
        <f t="shared" si="210"/>
        <v>0</v>
      </c>
      <c r="AI487" s="368">
        <f t="shared" si="203"/>
        <v>0</v>
      </c>
      <c r="AJ487" s="368">
        <f t="shared" si="204"/>
        <v>0</v>
      </c>
      <c r="AK487" s="64"/>
      <c r="AL487" s="64"/>
      <c r="AM487" s="64"/>
      <c r="AN487" s="64"/>
      <c r="AO487" s="64"/>
      <c r="AP487" s="64"/>
      <c r="AQ487" s="64"/>
      <c r="AR487" s="64"/>
      <c r="AS487" s="64"/>
      <c r="AT487" s="64"/>
      <c r="AU487" s="64"/>
      <c r="AV487" s="64"/>
      <c r="AW487" s="64"/>
      <c r="AX487" s="64"/>
      <c r="AY487" s="64"/>
      <c r="AZ487" s="64"/>
      <c r="BA487" s="64"/>
      <c r="BB487" s="64"/>
      <c r="BC487" s="64"/>
      <c r="BD487" s="64"/>
      <c r="BE487" s="64"/>
      <c r="BF487" s="64"/>
      <c r="BG487" s="64"/>
      <c r="BH487" s="64"/>
      <c r="BI487" s="64"/>
      <c r="BJ487" s="64"/>
      <c r="BK487" s="64"/>
      <c r="BL487" s="64"/>
      <c r="BM487" s="64"/>
      <c r="BN487" s="64"/>
      <c r="BO487" s="64"/>
      <c r="BP487" s="64"/>
      <c r="BQ487" s="64"/>
      <c r="BR487" s="64"/>
      <c r="BS487" s="64"/>
      <c r="BT487" s="64"/>
      <c r="BU487" s="64"/>
      <c r="BV487" s="64"/>
      <c r="BW487" s="64"/>
      <c r="BX487" s="64"/>
      <c r="BY487" s="64"/>
      <c r="BZ487" s="64"/>
      <c r="CA487" s="64"/>
      <c r="CB487" s="64"/>
      <c r="CC487" s="64"/>
      <c r="CD487" s="64"/>
      <c r="CE487" s="64"/>
      <c r="CF487" s="64"/>
      <c r="CG487" s="64"/>
      <c r="CH487" s="65"/>
    </row>
    <row r="488" spans="1:86" s="66" customFormat="1" ht="48.75" hidden="1" customHeight="1" x14ac:dyDescent="0.25">
      <c r="A488" s="69" t="s">
        <v>286</v>
      </c>
      <c r="B488" s="179" t="s">
        <v>675</v>
      </c>
      <c r="C488" s="52"/>
      <c r="D488" s="52"/>
      <c r="E488" s="52">
        <v>1</v>
      </c>
      <c r="F488" s="52"/>
      <c r="G488" s="179"/>
      <c r="H488" s="142"/>
      <c r="I488" s="60">
        <f>J488*100/98</f>
        <v>1020.4081632653061</v>
      </c>
      <c r="J488" s="60">
        <v>1000</v>
      </c>
      <c r="K488" s="71"/>
      <c r="L488" s="71"/>
      <c r="M488" s="71"/>
      <c r="N488" s="71"/>
      <c r="O488" s="71"/>
      <c r="P488" s="71"/>
      <c r="Q488" s="71"/>
      <c r="R488" s="71"/>
      <c r="S488" s="71"/>
      <c r="T488" s="71"/>
      <c r="U488" s="71"/>
      <c r="V488" s="63">
        <f t="shared" si="206"/>
        <v>0</v>
      </c>
      <c r="W488" s="63">
        <f t="shared" si="207"/>
        <v>0</v>
      </c>
      <c r="X488" s="60">
        <v>1000</v>
      </c>
      <c r="Y488" s="63">
        <f t="shared" si="208"/>
        <v>0</v>
      </c>
      <c r="Z488" s="63"/>
      <c r="AA488" s="63">
        <f t="shared" si="209"/>
        <v>500</v>
      </c>
      <c r="AB488" s="63"/>
      <c r="AC488" s="63">
        <v>500</v>
      </c>
      <c r="AD488" s="63"/>
      <c r="AE488" s="63"/>
      <c r="AG488" s="102"/>
      <c r="AH488" s="116">
        <f t="shared" si="210"/>
        <v>0</v>
      </c>
      <c r="AI488" s="368">
        <f t="shared" si="203"/>
        <v>0</v>
      </c>
      <c r="AJ488" s="368">
        <f t="shared" si="204"/>
        <v>0</v>
      </c>
      <c r="AK488" s="64"/>
      <c r="AL488" s="64"/>
      <c r="AM488" s="64"/>
      <c r="AN488" s="64"/>
      <c r="AO488" s="64"/>
      <c r="AP488" s="64"/>
      <c r="AQ488" s="64"/>
      <c r="AR488" s="64"/>
      <c r="AS488" s="64"/>
      <c r="AT488" s="64"/>
      <c r="AU488" s="64"/>
      <c r="AV488" s="64"/>
      <c r="AW488" s="64"/>
      <c r="AX488" s="64"/>
      <c r="AY488" s="64"/>
      <c r="AZ488" s="64"/>
      <c r="BA488" s="64"/>
      <c r="BB488" s="64"/>
      <c r="BC488" s="64"/>
      <c r="BD488" s="64"/>
      <c r="BE488" s="64"/>
      <c r="BF488" s="64"/>
      <c r="BG488" s="64"/>
      <c r="BH488" s="64"/>
      <c r="BI488" s="64"/>
      <c r="BJ488" s="64"/>
      <c r="BK488" s="64"/>
      <c r="BL488" s="64"/>
      <c r="BM488" s="64"/>
      <c r="BN488" s="64"/>
      <c r="BO488" s="64"/>
      <c r="BP488" s="64"/>
      <c r="BQ488" s="64"/>
      <c r="BR488" s="64"/>
      <c r="BS488" s="64"/>
      <c r="BT488" s="64"/>
      <c r="BU488" s="64"/>
      <c r="BV488" s="64"/>
      <c r="BW488" s="64"/>
      <c r="BX488" s="64"/>
      <c r="BY488" s="64"/>
      <c r="BZ488" s="64"/>
      <c r="CA488" s="64"/>
      <c r="CB488" s="64"/>
      <c r="CC488" s="64"/>
      <c r="CD488" s="64"/>
      <c r="CE488" s="64"/>
      <c r="CF488" s="64"/>
      <c r="CG488" s="64"/>
      <c r="CH488" s="65"/>
    </row>
    <row r="489" spans="1:86" s="66" customFormat="1" ht="48.75" hidden="1" customHeight="1" x14ac:dyDescent="0.25">
      <c r="A489" s="69" t="s">
        <v>1007</v>
      </c>
      <c r="B489" s="219" t="s">
        <v>678</v>
      </c>
      <c r="C489" s="52"/>
      <c r="D489" s="52"/>
      <c r="E489" s="52" t="s">
        <v>194</v>
      </c>
      <c r="F489" s="52"/>
      <c r="G489" s="219"/>
      <c r="H489" s="142"/>
      <c r="I489" s="60">
        <v>1800</v>
      </c>
      <c r="J489" s="60">
        <v>1800</v>
      </c>
      <c r="K489" s="71"/>
      <c r="L489" s="71"/>
      <c r="M489" s="71"/>
      <c r="N489" s="71"/>
      <c r="O489" s="71"/>
      <c r="P489" s="71"/>
      <c r="Q489" s="71"/>
      <c r="R489" s="71"/>
      <c r="S489" s="71"/>
      <c r="T489" s="71"/>
      <c r="U489" s="71"/>
      <c r="V489" s="63">
        <f t="shared" si="206"/>
        <v>0</v>
      </c>
      <c r="W489" s="63">
        <f t="shared" si="207"/>
        <v>0</v>
      </c>
      <c r="X489" s="60">
        <v>1800</v>
      </c>
      <c r="Y489" s="63">
        <f t="shared" si="208"/>
        <v>0</v>
      </c>
      <c r="Z489" s="63"/>
      <c r="AA489" s="63">
        <f t="shared" si="209"/>
        <v>900</v>
      </c>
      <c r="AB489" s="63"/>
      <c r="AC489" s="63">
        <v>900</v>
      </c>
      <c r="AD489" s="63"/>
      <c r="AE489" s="63"/>
      <c r="AG489" s="102"/>
      <c r="AH489" s="116">
        <f t="shared" si="210"/>
        <v>0</v>
      </c>
      <c r="AI489" s="368">
        <f t="shared" si="203"/>
        <v>0</v>
      </c>
      <c r="AJ489" s="368">
        <f t="shared" si="204"/>
        <v>0</v>
      </c>
      <c r="AK489" s="64"/>
      <c r="AL489" s="64"/>
      <c r="AM489" s="64"/>
      <c r="AN489" s="64"/>
      <c r="AO489" s="64"/>
      <c r="AP489" s="64"/>
      <c r="AQ489" s="64"/>
      <c r="AR489" s="64"/>
      <c r="AS489" s="64"/>
      <c r="AT489" s="64"/>
      <c r="AU489" s="64"/>
      <c r="AV489" s="64"/>
      <c r="AW489" s="64"/>
      <c r="AX489" s="64"/>
      <c r="AY489" s="64"/>
      <c r="AZ489" s="64"/>
      <c r="BA489" s="64"/>
      <c r="BB489" s="64"/>
      <c r="BC489" s="64"/>
      <c r="BD489" s="64"/>
      <c r="BE489" s="64"/>
      <c r="BF489" s="64"/>
      <c r="BG489" s="64"/>
      <c r="BH489" s="64"/>
      <c r="BI489" s="64"/>
      <c r="BJ489" s="64"/>
      <c r="BK489" s="64"/>
      <c r="BL489" s="64"/>
      <c r="BM489" s="64"/>
      <c r="BN489" s="64"/>
      <c r="BO489" s="64"/>
      <c r="BP489" s="64"/>
      <c r="BQ489" s="64"/>
      <c r="BR489" s="64"/>
      <c r="BS489" s="64"/>
      <c r="BT489" s="64"/>
      <c r="BU489" s="64"/>
      <c r="BV489" s="64"/>
      <c r="BW489" s="64"/>
      <c r="BX489" s="64"/>
      <c r="BY489" s="64"/>
      <c r="BZ489" s="64"/>
      <c r="CA489" s="64"/>
      <c r="CB489" s="64"/>
      <c r="CC489" s="64"/>
      <c r="CD489" s="64"/>
      <c r="CE489" s="64"/>
      <c r="CF489" s="64"/>
      <c r="CG489" s="64"/>
      <c r="CH489" s="65"/>
    </row>
    <row r="490" spans="1:86" s="66" customFormat="1" ht="48.75" hidden="1" customHeight="1" x14ac:dyDescent="0.25">
      <c r="A490" s="69" t="s">
        <v>1008</v>
      </c>
      <c r="B490" s="219" t="s">
        <v>679</v>
      </c>
      <c r="C490" s="52"/>
      <c r="D490" s="52"/>
      <c r="E490" s="52" t="s">
        <v>194</v>
      </c>
      <c r="F490" s="52"/>
      <c r="G490" s="219"/>
      <c r="H490" s="142"/>
      <c r="I490" s="60">
        <f>J490*100/98</f>
        <v>1632.6530612244899</v>
      </c>
      <c r="J490" s="60">
        <v>1600</v>
      </c>
      <c r="K490" s="71"/>
      <c r="L490" s="71"/>
      <c r="M490" s="71"/>
      <c r="N490" s="71"/>
      <c r="O490" s="71"/>
      <c r="P490" s="71"/>
      <c r="Q490" s="71"/>
      <c r="R490" s="71"/>
      <c r="S490" s="71"/>
      <c r="T490" s="71"/>
      <c r="U490" s="71"/>
      <c r="V490" s="63">
        <f t="shared" si="206"/>
        <v>0</v>
      </c>
      <c r="W490" s="63">
        <f t="shared" si="207"/>
        <v>0</v>
      </c>
      <c r="X490" s="60">
        <v>1600</v>
      </c>
      <c r="Y490" s="63">
        <f t="shared" si="208"/>
        <v>0</v>
      </c>
      <c r="Z490" s="63"/>
      <c r="AA490" s="63">
        <f t="shared" si="209"/>
        <v>800</v>
      </c>
      <c r="AB490" s="63"/>
      <c r="AC490" s="63">
        <v>800</v>
      </c>
      <c r="AD490" s="63"/>
      <c r="AE490" s="63"/>
      <c r="AG490" s="102"/>
      <c r="AH490" s="116">
        <f t="shared" si="210"/>
        <v>0</v>
      </c>
      <c r="AI490" s="368">
        <f t="shared" si="203"/>
        <v>0</v>
      </c>
      <c r="AJ490" s="368">
        <f t="shared" si="204"/>
        <v>0</v>
      </c>
      <c r="AK490" s="64"/>
      <c r="AL490" s="64"/>
      <c r="AM490" s="64"/>
      <c r="AN490" s="64"/>
      <c r="AO490" s="64"/>
      <c r="AP490" s="64"/>
      <c r="AQ490" s="64"/>
      <c r="AR490" s="64"/>
      <c r="AS490" s="64"/>
      <c r="AT490" s="64"/>
      <c r="AU490" s="64"/>
      <c r="AV490" s="64"/>
      <c r="AW490" s="64"/>
      <c r="AX490" s="64"/>
      <c r="AY490" s="64"/>
      <c r="AZ490" s="64"/>
      <c r="BA490" s="64"/>
      <c r="BB490" s="64"/>
      <c r="BC490" s="64"/>
      <c r="BD490" s="64"/>
      <c r="BE490" s="64"/>
      <c r="BF490" s="64"/>
      <c r="BG490" s="64"/>
      <c r="BH490" s="64"/>
      <c r="BI490" s="64"/>
      <c r="BJ490" s="64"/>
      <c r="BK490" s="64"/>
      <c r="BL490" s="64"/>
      <c r="BM490" s="64"/>
      <c r="BN490" s="64"/>
      <c r="BO490" s="64"/>
      <c r="BP490" s="64"/>
      <c r="BQ490" s="64"/>
      <c r="BR490" s="64"/>
      <c r="BS490" s="64"/>
      <c r="BT490" s="64"/>
      <c r="BU490" s="64"/>
      <c r="BV490" s="64"/>
      <c r="BW490" s="64"/>
      <c r="BX490" s="64"/>
      <c r="BY490" s="64"/>
      <c r="BZ490" s="64"/>
      <c r="CA490" s="64"/>
      <c r="CB490" s="64"/>
      <c r="CC490" s="64"/>
      <c r="CD490" s="64"/>
      <c r="CE490" s="64"/>
      <c r="CF490" s="64"/>
      <c r="CG490" s="64"/>
      <c r="CH490" s="65"/>
    </row>
    <row r="491" spans="1:86" s="66" customFormat="1" ht="48.75" hidden="1" customHeight="1" x14ac:dyDescent="0.25">
      <c r="A491" s="69" t="s">
        <v>1009</v>
      </c>
      <c r="B491" s="373" t="s">
        <v>680</v>
      </c>
      <c r="C491" s="52"/>
      <c r="D491" s="52"/>
      <c r="E491" s="52">
        <v>1</v>
      </c>
      <c r="F491" s="52"/>
      <c r="G491" s="373"/>
      <c r="H491" s="142"/>
      <c r="I491" s="60">
        <v>4000</v>
      </c>
      <c r="J491" s="60">
        <v>4000</v>
      </c>
      <c r="K491" s="71"/>
      <c r="L491" s="71"/>
      <c r="M491" s="71"/>
      <c r="N491" s="71"/>
      <c r="O491" s="71"/>
      <c r="P491" s="71"/>
      <c r="Q491" s="71"/>
      <c r="R491" s="71"/>
      <c r="S491" s="71"/>
      <c r="T491" s="71"/>
      <c r="U491" s="71"/>
      <c r="V491" s="63">
        <f t="shared" si="206"/>
        <v>0</v>
      </c>
      <c r="W491" s="63">
        <f t="shared" si="207"/>
        <v>0</v>
      </c>
      <c r="X491" s="60">
        <v>4000</v>
      </c>
      <c r="Y491" s="63">
        <f t="shared" si="208"/>
        <v>0</v>
      </c>
      <c r="Z491" s="63"/>
      <c r="AA491" s="63">
        <f t="shared" si="209"/>
        <v>1500</v>
      </c>
      <c r="AB491" s="63"/>
      <c r="AC491" s="63">
        <v>1500</v>
      </c>
      <c r="AD491" s="63"/>
      <c r="AE491" s="63"/>
      <c r="AF491" s="77"/>
      <c r="AG491" s="102"/>
      <c r="AH491" s="116">
        <f t="shared" si="210"/>
        <v>0</v>
      </c>
      <c r="AI491" s="368">
        <f t="shared" si="203"/>
        <v>0</v>
      </c>
      <c r="AJ491" s="368">
        <f t="shared" si="204"/>
        <v>0</v>
      </c>
      <c r="AK491" s="64"/>
      <c r="AL491" s="64"/>
      <c r="AM491" s="64"/>
      <c r="AN491" s="64"/>
      <c r="AO491" s="64"/>
      <c r="AP491" s="64"/>
      <c r="AQ491" s="64"/>
      <c r="AR491" s="64"/>
      <c r="AS491" s="64"/>
      <c r="AT491" s="64"/>
      <c r="AU491" s="64"/>
      <c r="AV491" s="64"/>
      <c r="AW491" s="64"/>
      <c r="AX491" s="64"/>
      <c r="AY491" s="64"/>
      <c r="AZ491" s="64"/>
      <c r="BA491" s="64"/>
      <c r="BB491" s="64"/>
      <c r="BC491" s="64"/>
      <c r="BD491" s="64"/>
      <c r="BE491" s="64"/>
      <c r="BF491" s="64"/>
      <c r="BG491" s="64"/>
      <c r="BH491" s="64"/>
      <c r="BI491" s="64"/>
      <c r="BJ491" s="64"/>
      <c r="BK491" s="64"/>
      <c r="BL491" s="64"/>
      <c r="BM491" s="64"/>
      <c r="BN491" s="64"/>
      <c r="BO491" s="64"/>
      <c r="BP491" s="64"/>
      <c r="BQ491" s="64"/>
      <c r="BR491" s="64"/>
      <c r="BS491" s="64"/>
      <c r="BT491" s="64"/>
      <c r="BU491" s="64"/>
      <c r="BV491" s="64"/>
      <c r="BW491" s="64"/>
      <c r="BX491" s="64"/>
      <c r="BY491" s="64"/>
      <c r="BZ491" s="64"/>
      <c r="CA491" s="64"/>
      <c r="CB491" s="64"/>
      <c r="CC491" s="64"/>
      <c r="CD491" s="64"/>
      <c r="CE491" s="64"/>
      <c r="CF491" s="64"/>
      <c r="CG491" s="64"/>
      <c r="CH491" s="65"/>
    </row>
    <row r="492" spans="1:86" s="66" customFormat="1" ht="48.75" hidden="1" customHeight="1" x14ac:dyDescent="0.25">
      <c r="A492" s="69" t="s">
        <v>1010</v>
      </c>
      <c r="B492" s="157" t="s">
        <v>684</v>
      </c>
      <c r="C492" s="52"/>
      <c r="D492" s="52"/>
      <c r="E492" s="52">
        <v>1</v>
      </c>
      <c r="F492" s="52"/>
      <c r="G492" s="157"/>
      <c r="H492" s="142"/>
      <c r="I492" s="60">
        <v>2500</v>
      </c>
      <c r="J492" s="60">
        <v>2500</v>
      </c>
      <c r="K492" s="71"/>
      <c r="L492" s="71"/>
      <c r="M492" s="71"/>
      <c r="N492" s="71"/>
      <c r="O492" s="71"/>
      <c r="P492" s="71"/>
      <c r="Q492" s="71"/>
      <c r="R492" s="71"/>
      <c r="S492" s="71"/>
      <c r="T492" s="71"/>
      <c r="U492" s="71"/>
      <c r="V492" s="63">
        <f t="shared" si="206"/>
        <v>0</v>
      </c>
      <c r="W492" s="63">
        <f t="shared" si="207"/>
        <v>0</v>
      </c>
      <c r="X492" s="60">
        <v>2500</v>
      </c>
      <c r="Y492" s="63">
        <f t="shared" si="208"/>
        <v>0</v>
      </c>
      <c r="Z492" s="63"/>
      <c r="AA492" s="63">
        <f t="shared" si="209"/>
        <v>1000</v>
      </c>
      <c r="AB492" s="63"/>
      <c r="AC492" s="63">
        <v>1000</v>
      </c>
      <c r="AD492" s="63"/>
      <c r="AE492" s="63"/>
      <c r="AG492" s="102"/>
      <c r="AH492" s="116">
        <f t="shared" si="210"/>
        <v>0</v>
      </c>
      <c r="AI492" s="368">
        <f t="shared" si="203"/>
        <v>0</v>
      </c>
      <c r="AJ492" s="368">
        <f t="shared" si="204"/>
        <v>0</v>
      </c>
      <c r="AK492" s="64"/>
      <c r="AL492" s="64"/>
      <c r="AM492" s="64"/>
      <c r="AN492" s="64"/>
      <c r="AO492" s="64"/>
      <c r="AP492" s="64"/>
      <c r="AQ492" s="64"/>
      <c r="AR492" s="64"/>
      <c r="AS492" s="64"/>
      <c r="AT492" s="64"/>
      <c r="AU492" s="64"/>
      <c r="AV492" s="64"/>
      <c r="AW492" s="64"/>
      <c r="AX492" s="64"/>
      <c r="AY492" s="64"/>
      <c r="AZ492" s="64"/>
      <c r="BA492" s="64"/>
      <c r="BB492" s="64"/>
      <c r="BC492" s="64"/>
      <c r="BD492" s="64"/>
      <c r="BE492" s="64"/>
      <c r="BF492" s="64"/>
      <c r="BG492" s="64"/>
      <c r="BH492" s="64"/>
      <c r="BI492" s="64"/>
      <c r="BJ492" s="64"/>
      <c r="BK492" s="64"/>
      <c r="BL492" s="64"/>
      <c r="BM492" s="64"/>
      <c r="BN492" s="64"/>
      <c r="BO492" s="64"/>
      <c r="BP492" s="64"/>
      <c r="BQ492" s="64"/>
      <c r="BR492" s="64"/>
      <c r="BS492" s="64"/>
      <c r="BT492" s="64"/>
      <c r="BU492" s="64"/>
      <c r="BV492" s="64"/>
      <c r="BW492" s="64"/>
      <c r="BX492" s="64"/>
      <c r="BY492" s="64"/>
      <c r="BZ492" s="64"/>
      <c r="CA492" s="64"/>
      <c r="CB492" s="64"/>
      <c r="CC492" s="64"/>
      <c r="CD492" s="64"/>
      <c r="CE492" s="64"/>
      <c r="CF492" s="64"/>
      <c r="CG492" s="64"/>
      <c r="CH492" s="65"/>
    </row>
    <row r="493" spans="1:86" s="66" customFormat="1" ht="48.75" hidden="1" customHeight="1" x14ac:dyDescent="0.25">
      <c r="A493" s="69" t="s">
        <v>1011</v>
      </c>
      <c r="B493" s="157" t="s">
        <v>685</v>
      </c>
      <c r="C493" s="52"/>
      <c r="D493" s="52"/>
      <c r="E493" s="52">
        <v>1</v>
      </c>
      <c r="F493" s="52"/>
      <c r="G493" s="157"/>
      <c r="H493" s="142"/>
      <c r="I493" s="60">
        <v>3595</v>
      </c>
      <c r="J493" s="60">
        <v>3595</v>
      </c>
      <c r="K493" s="71"/>
      <c r="L493" s="71"/>
      <c r="M493" s="71"/>
      <c r="N493" s="71"/>
      <c r="O493" s="71"/>
      <c r="P493" s="71"/>
      <c r="Q493" s="71"/>
      <c r="R493" s="71"/>
      <c r="S493" s="71"/>
      <c r="T493" s="71"/>
      <c r="U493" s="71"/>
      <c r="V493" s="63">
        <f t="shared" si="206"/>
        <v>0</v>
      </c>
      <c r="W493" s="63">
        <f t="shared" si="207"/>
        <v>0</v>
      </c>
      <c r="X493" s="60">
        <v>3595</v>
      </c>
      <c r="Y493" s="63">
        <f t="shared" si="208"/>
        <v>0</v>
      </c>
      <c r="Z493" s="63"/>
      <c r="AA493" s="63">
        <f t="shared" si="209"/>
        <v>1500</v>
      </c>
      <c r="AB493" s="63"/>
      <c r="AC493" s="63">
        <v>1500</v>
      </c>
      <c r="AD493" s="63"/>
      <c r="AE493" s="63"/>
      <c r="AF493" s="220"/>
      <c r="AG493" s="102"/>
      <c r="AH493" s="116">
        <f t="shared" si="210"/>
        <v>0</v>
      </c>
      <c r="AI493" s="368">
        <f t="shared" si="203"/>
        <v>0</v>
      </c>
      <c r="AJ493" s="368">
        <f t="shared" si="204"/>
        <v>0</v>
      </c>
      <c r="AK493" s="64"/>
      <c r="AL493" s="64"/>
      <c r="AM493" s="64"/>
      <c r="AN493" s="64"/>
      <c r="AO493" s="64"/>
      <c r="AP493" s="64"/>
      <c r="AQ493" s="64"/>
      <c r="AR493" s="64"/>
      <c r="AS493" s="64"/>
      <c r="AT493" s="64"/>
      <c r="AU493" s="64"/>
      <c r="AV493" s="64"/>
      <c r="AW493" s="64"/>
      <c r="AX493" s="64"/>
      <c r="AY493" s="64"/>
      <c r="AZ493" s="64"/>
      <c r="BA493" s="64"/>
      <c r="BB493" s="64"/>
      <c r="BC493" s="64"/>
      <c r="BD493" s="64"/>
      <c r="BE493" s="64"/>
      <c r="BF493" s="64"/>
      <c r="BG493" s="64"/>
      <c r="BH493" s="64"/>
      <c r="BI493" s="64"/>
      <c r="BJ493" s="64"/>
      <c r="BK493" s="64"/>
      <c r="BL493" s="64"/>
      <c r="BM493" s="64"/>
      <c r="BN493" s="64"/>
      <c r="BO493" s="64"/>
      <c r="BP493" s="64"/>
      <c r="BQ493" s="64"/>
      <c r="BR493" s="64"/>
      <c r="BS493" s="64"/>
      <c r="BT493" s="64"/>
      <c r="BU493" s="64"/>
      <c r="BV493" s="64"/>
      <c r="BW493" s="64"/>
      <c r="BX493" s="64"/>
      <c r="BY493" s="64"/>
      <c r="BZ493" s="64"/>
      <c r="CA493" s="64"/>
      <c r="CB493" s="64"/>
      <c r="CC493" s="64"/>
      <c r="CD493" s="64"/>
      <c r="CE493" s="64"/>
      <c r="CF493" s="64"/>
      <c r="CG493" s="64"/>
      <c r="CH493" s="65"/>
    </row>
    <row r="494" spans="1:86" s="66" customFormat="1" ht="48.75" hidden="1" customHeight="1" x14ac:dyDescent="0.25">
      <c r="A494" s="69" t="s">
        <v>1012</v>
      </c>
      <c r="B494" s="76" t="s">
        <v>688</v>
      </c>
      <c r="C494" s="52"/>
      <c r="D494" s="52"/>
      <c r="E494" s="52">
        <v>1</v>
      </c>
      <c r="F494" s="52"/>
      <c r="G494" s="76"/>
      <c r="H494" s="142"/>
      <c r="I494" s="60">
        <v>1530.6122448979593</v>
      </c>
      <c r="J494" s="60">
        <v>1500</v>
      </c>
      <c r="K494" s="71"/>
      <c r="L494" s="71"/>
      <c r="M494" s="71"/>
      <c r="N494" s="71"/>
      <c r="O494" s="71"/>
      <c r="P494" s="71"/>
      <c r="Q494" s="71"/>
      <c r="R494" s="71"/>
      <c r="S494" s="71"/>
      <c r="T494" s="71"/>
      <c r="U494" s="71"/>
      <c r="V494" s="63">
        <f t="shared" si="206"/>
        <v>0</v>
      </c>
      <c r="W494" s="63">
        <f t="shared" si="207"/>
        <v>0</v>
      </c>
      <c r="X494" s="60">
        <v>1500</v>
      </c>
      <c r="Y494" s="63">
        <f t="shared" si="208"/>
        <v>0</v>
      </c>
      <c r="Z494" s="63"/>
      <c r="AA494" s="63">
        <f t="shared" si="209"/>
        <v>750</v>
      </c>
      <c r="AB494" s="63"/>
      <c r="AC494" s="63">
        <v>750</v>
      </c>
      <c r="AD494" s="63"/>
      <c r="AE494" s="63"/>
      <c r="AG494" s="102"/>
      <c r="AH494" s="116">
        <f t="shared" si="210"/>
        <v>0</v>
      </c>
      <c r="AI494" s="368">
        <f t="shared" si="203"/>
        <v>0</v>
      </c>
      <c r="AJ494" s="368">
        <f t="shared" si="204"/>
        <v>0</v>
      </c>
      <c r="AK494" s="64"/>
      <c r="AL494" s="64"/>
      <c r="AM494" s="64"/>
      <c r="AN494" s="64"/>
      <c r="AO494" s="64"/>
      <c r="AP494" s="64"/>
      <c r="AQ494" s="64"/>
      <c r="AR494" s="64"/>
      <c r="AS494" s="64"/>
      <c r="AT494" s="64"/>
      <c r="AU494" s="64"/>
      <c r="AV494" s="64"/>
      <c r="AW494" s="64"/>
      <c r="AX494" s="64"/>
      <c r="AY494" s="64"/>
      <c r="AZ494" s="64"/>
      <c r="BA494" s="64"/>
      <c r="BB494" s="64"/>
      <c r="BC494" s="64"/>
      <c r="BD494" s="64"/>
      <c r="BE494" s="64"/>
      <c r="BF494" s="64"/>
      <c r="BG494" s="64"/>
      <c r="BH494" s="64"/>
      <c r="BI494" s="64"/>
      <c r="BJ494" s="64"/>
      <c r="BK494" s="64"/>
      <c r="BL494" s="64"/>
      <c r="BM494" s="64"/>
      <c r="BN494" s="64"/>
      <c r="BO494" s="64"/>
      <c r="BP494" s="64"/>
      <c r="BQ494" s="64"/>
      <c r="BR494" s="64"/>
      <c r="BS494" s="64"/>
      <c r="BT494" s="64"/>
      <c r="BU494" s="64"/>
      <c r="BV494" s="64"/>
      <c r="BW494" s="64"/>
      <c r="BX494" s="64"/>
      <c r="BY494" s="64"/>
      <c r="BZ494" s="64"/>
      <c r="CA494" s="64"/>
      <c r="CB494" s="64"/>
      <c r="CC494" s="64"/>
      <c r="CD494" s="64"/>
      <c r="CE494" s="64"/>
      <c r="CF494" s="64"/>
      <c r="CG494" s="64"/>
      <c r="CH494" s="65"/>
    </row>
    <row r="495" spans="1:86" s="66" customFormat="1" ht="48.75" hidden="1" customHeight="1" x14ac:dyDescent="0.25">
      <c r="A495" s="69" t="s">
        <v>1013</v>
      </c>
      <c r="B495" s="76" t="s">
        <v>689</v>
      </c>
      <c r="C495" s="52"/>
      <c r="D495" s="52"/>
      <c r="E495" s="52">
        <v>1</v>
      </c>
      <c r="F495" s="52"/>
      <c r="G495" s="76"/>
      <c r="H495" s="142"/>
      <c r="I495" s="60">
        <v>1326.5306122448981</v>
      </c>
      <c r="J495" s="60">
        <v>1300</v>
      </c>
      <c r="K495" s="71"/>
      <c r="L495" s="71"/>
      <c r="M495" s="71"/>
      <c r="N495" s="71"/>
      <c r="O495" s="71"/>
      <c r="P495" s="71"/>
      <c r="Q495" s="71"/>
      <c r="R495" s="71"/>
      <c r="S495" s="71"/>
      <c r="T495" s="71"/>
      <c r="U495" s="71"/>
      <c r="V495" s="63">
        <f t="shared" si="206"/>
        <v>0</v>
      </c>
      <c r="W495" s="63">
        <f t="shared" si="207"/>
        <v>0</v>
      </c>
      <c r="X495" s="60">
        <v>1300</v>
      </c>
      <c r="Y495" s="63">
        <f t="shared" si="208"/>
        <v>0</v>
      </c>
      <c r="Z495" s="63"/>
      <c r="AA495" s="63">
        <f t="shared" si="209"/>
        <v>650</v>
      </c>
      <c r="AB495" s="63"/>
      <c r="AC495" s="63">
        <v>650</v>
      </c>
      <c r="AD495" s="63"/>
      <c r="AE495" s="63"/>
      <c r="AG495" s="102"/>
      <c r="AH495" s="116">
        <f t="shared" si="210"/>
        <v>0</v>
      </c>
      <c r="AI495" s="368">
        <f t="shared" si="203"/>
        <v>0</v>
      </c>
      <c r="AJ495" s="368">
        <f t="shared" si="204"/>
        <v>0</v>
      </c>
      <c r="AK495" s="64"/>
      <c r="AL495" s="64"/>
      <c r="AM495" s="64"/>
      <c r="AN495" s="64"/>
      <c r="AO495" s="64"/>
      <c r="AP495" s="64"/>
      <c r="AQ495" s="64"/>
      <c r="AR495" s="64"/>
      <c r="AS495" s="64"/>
      <c r="AT495" s="64"/>
      <c r="AU495" s="64"/>
      <c r="AV495" s="64"/>
      <c r="AW495" s="64"/>
      <c r="AX495" s="64"/>
      <c r="AY495" s="64"/>
      <c r="AZ495" s="64"/>
      <c r="BA495" s="64"/>
      <c r="BB495" s="64"/>
      <c r="BC495" s="64"/>
      <c r="BD495" s="64"/>
      <c r="BE495" s="64"/>
      <c r="BF495" s="64"/>
      <c r="BG495" s="64"/>
      <c r="BH495" s="64"/>
      <c r="BI495" s="64"/>
      <c r="BJ495" s="64"/>
      <c r="BK495" s="64"/>
      <c r="BL495" s="64"/>
      <c r="BM495" s="64"/>
      <c r="BN495" s="64"/>
      <c r="BO495" s="64"/>
      <c r="BP495" s="64"/>
      <c r="BQ495" s="64"/>
      <c r="BR495" s="64"/>
      <c r="BS495" s="64"/>
      <c r="BT495" s="64"/>
      <c r="BU495" s="64"/>
      <c r="BV495" s="64"/>
      <c r="BW495" s="64"/>
      <c r="BX495" s="64"/>
      <c r="BY495" s="64"/>
      <c r="BZ495" s="64"/>
      <c r="CA495" s="64"/>
      <c r="CB495" s="64"/>
      <c r="CC495" s="64"/>
      <c r="CD495" s="64"/>
      <c r="CE495" s="64"/>
      <c r="CF495" s="64"/>
      <c r="CG495" s="64"/>
      <c r="CH495" s="65"/>
    </row>
    <row r="496" spans="1:86" s="66" customFormat="1" ht="48.75" hidden="1" customHeight="1" x14ac:dyDescent="0.25">
      <c r="A496" s="69" t="s">
        <v>1014</v>
      </c>
      <c r="B496" s="76" t="s">
        <v>690</v>
      </c>
      <c r="C496" s="52"/>
      <c r="D496" s="52"/>
      <c r="E496" s="52">
        <v>1</v>
      </c>
      <c r="F496" s="52"/>
      <c r="G496" s="76"/>
      <c r="H496" s="142"/>
      <c r="I496" s="60">
        <v>1326.5306122448981</v>
      </c>
      <c r="J496" s="60">
        <v>1300</v>
      </c>
      <c r="K496" s="71"/>
      <c r="L496" s="71"/>
      <c r="M496" s="71"/>
      <c r="N496" s="71"/>
      <c r="O496" s="71"/>
      <c r="P496" s="71"/>
      <c r="Q496" s="71"/>
      <c r="R496" s="71"/>
      <c r="S496" s="71"/>
      <c r="T496" s="71"/>
      <c r="U496" s="71"/>
      <c r="V496" s="63">
        <f t="shared" si="206"/>
        <v>0</v>
      </c>
      <c r="W496" s="63">
        <f t="shared" si="207"/>
        <v>0</v>
      </c>
      <c r="X496" s="60">
        <v>1300</v>
      </c>
      <c r="Y496" s="63">
        <f t="shared" si="208"/>
        <v>0</v>
      </c>
      <c r="Z496" s="63"/>
      <c r="AA496" s="63">
        <f t="shared" si="209"/>
        <v>650</v>
      </c>
      <c r="AB496" s="63"/>
      <c r="AC496" s="63">
        <v>650</v>
      </c>
      <c r="AD496" s="63"/>
      <c r="AE496" s="63"/>
      <c r="AG496" s="102"/>
      <c r="AH496" s="116">
        <f t="shared" si="210"/>
        <v>0</v>
      </c>
      <c r="AI496" s="368">
        <f t="shared" si="203"/>
        <v>0</v>
      </c>
      <c r="AJ496" s="368">
        <f t="shared" si="204"/>
        <v>0</v>
      </c>
      <c r="AK496" s="64"/>
      <c r="AL496" s="64"/>
      <c r="AM496" s="64"/>
      <c r="AN496" s="64"/>
      <c r="AO496" s="64"/>
      <c r="AP496" s="64"/>
      <c r="AQ496" s="64"/>
      <c r="AR496" s="64"/>
      <c r="AS496" s="64"/>
      <c r="AT496" s="64"/>
      <c r="AU496" s="64"/>
      <c r="AV496" s="64"/>
      <c r="AW496" s="64"/>
      <c r="AX496" s="64"/>
      <c r="AY496" s="64"/>
      <c r="AZ496" s="64"/>
      <c r="BA496" s="64"/>
      <c r="BB496" s="64"/>
      <c r="BC496" s="64"/>
      <c r="BD496" s="64"/>
      <c r="BE496" s="64"/>
      <c r="BF496" s="64"/>
      <c r="BG496" s="64"/>
      <c r="BH496" s="64"/>
      <c r="BI496" s="64"/>
      <c r="BJ496" s="64"/>
      <c r="BK496" s="64"/>
      <c r="BL496" s="64"/>
      <c r="BM496" s="64"/>
      <c r="BN496" s="64"/>
      <c r="BO496" s="64"/>
      <c r="BP496" s="64"/>
      <c r="BQ496" s="64"/>
      <c r="BR496" s="64"/>
      <c r="BS496" s="64"/>
      <c r="BT496" s="64"/>
      <c r="BU496" s="64"/>
      <c r="BV496" s="64"/>
      <c r="BW496" s="64"/>
      <c r="BX496" s="64"/>
      <c r="BY496" s="64"/>
      <c r="BZ496" s="64"/>
      <c r="CA496" s="64"/>
      <c r="CB496" s="64"/>
      <c r="CC496" s="64"/>
      <c r="CD496" s="64"/>
      <c r="CE496" s="64"/>
      <c r="CF496" s="64"/>
      <c r="CG496" s="64"/>
      <c r="CH496" s="65"/>
    </row>
    <row r="497" spans="1:86" s="66" customFormat="1" ht="48.75" hidden="1" customHeight="1" x14ac:dyDescent="0.25">
      <c r="A497" s="69" t="s">
        <v>1015</v>
      </c>
      <c r="B497" s="76" t="s">
        <v>692</v>
      </c>
      <c r="C497" s="52"/>
      <c r="D497" s="52"/>
      <c r="E497" s="52">
        <v>1</v>
      </c>
      <c r="F497" s="52"/>
      <c r="G497" s="76"/>
      <c r="H497" s="142"/>
      <c r="I497" s="60">
        <f>J497*100/98</f>
        <v>1530.6122448979593</v>
      </c>
      <c r="J497" s="60">
        <v>1500</v>
      </c>
      <c r="K497" s="71"/>
      <c r="L497" s="71"/>
      <c r="M497" s="71"/>
      <c r="N497" s="71"/>
      <c r="O497" s="71"/>
      <c r="P497" s="71"/>
      <c r="Q497" s="71"/>
      <c r="R497" s="71"/>
      <c r="S497" s="71"/>
      <c r="T497" s="71"/>
      <c r="U497" s="71"/>
      <c r="V497" s="63">
        <f t="shared" si="206"/>
        <v>0</v>
      </c>
      <c r="W497" s="63">
        <f t="shared" si="207"/>
        <v>0</v>
      </c>
      <c r="X497" s="60">
        <v>1500</v>
      </c>
      <c r="Y497" s="63">
        <f t="shared" si="208"/>
        <v>0</v>
      </c>
      <c r="Z497" s="63"/>
      <c r="AA497" s="63">
        <f t="shared" si="209"/>
        <v>500</v>
      </c>
      <c r="AB497" s="63"/>
      <c r="AC497" s="63">
        <v>500</v>
      </c>
      <c r="AD497" s="63"/>
      <c r="AE497" s="63"/>
      <c r="AG497" s="102"/>
      <c r="AH497" s="116">
        <f t="shared" si="210"/>
        <v>0</v>
      </c>
      <c r="AI497" s="368">
        <f t="shared" si="203"/>
        <v>0</v>
      </c>
      <c r="AJ497" s="368">
        <f t="shared" si="204"/>
        <v>0</v>
      </c>
      <c r="AK497" s="64"/>
      <c r="AL497" s="64"/>
      <c r="AM497" s="64"/>
      <c r="AN497" s="64"/>
      <c r="AO497" s="64"/>
      <c r="AP497" s="64"/>
      <c r="AQ497" s="64"/>
      <c r="AR497" s="64"/>
      <c r="AS497" s="64"/>
      <c r="AT497" s="64"/>
      <c r="AU497" s="64"/>
      <c r="AV497" s="64"/>
      <c r="AW497" s="64"/>
      <c r="AX497" s="64"/>
      <c r="AY497" s="64"/>
      <c r="AZ497" s="64"/>
      <c r="BA497" s="64"/>
      <c r="BB497" s="64"/>
      <c r="BC497" s="64"/>
      <c r="BD497" s="64"/>
      <c r="BE497" s="64"/>
      <c r="BF497" s="64"/>
      <c r="BG497" s="64"/>
      <c r="BH497" s="64"/>
      <c r="BI497" s="64"/>
      <c r="BJ497" s="64"/>
      <c r="BK497" s="64"/>
      <c r="BL497" s="64"/>
      <c r="BM497" s="64"/>
      <c r="BN497" s="64"/>
      <c r="BO497" s="64"/>
      <c r="BP497" s="64"/>
      <c r="BQ497" s="64"/>
      <c r="BR497" s="64"/>
      <c r="BS497" s="64"/>
      <c r="BT497" s="64"/>
      <c r="BU497" s="64"/>
      <c r="BV497" s="64"/>
      <c r="BW497" s="64"/>
      <c r="BX497" s="64"/>
      <c r="BY497" s="64"/>
      <c r="BZ497" s="64"/>
      <c r="CA497" s="64"/>
      <c r="CB497" s="64"/>
      <c r="CC497" s="64"/>
      <c r="CD497" s="64"/>
      <c r="CE497" s="64"/>
      <c r="CF497" s="64"/>
      <c r="CG497" s="64"/>
      <c r="CH497" s="65"/>
    </row>
    <row r="498" spans="1:86" s="66" customFormat="1" ht="48.75" hidden="1" customHeight="1" x14ac:dyDescent="0.25">
      <c r="A498" s="69" t="s">
        <v>1016</v>
      </c>
      <c r="B498" s="76" t="s">
        <v>693</v>
      </c>
      <c r="C498" s="52"/>
      <c r="D498" s="52"/>
      <c r="E498" s="52">
        <v>1</v>
      </c>
      <c r="F498" s="52"/>
      <c r="G498" s="76"/>
      <c r="H498" s="142"/>
      <c r="I498" s="60">
        <v>1500</v>
      </c>
      <c r="J498" s="60">
        <v>1500</v>
      </c>
      <c r="K498" s="71"/>
      <c r="L498" s="71"/>
      <c r="M498" s="71"/>
      <c r="N498" s="71"/>
      <c r="O498" s="71"/>
      <c r="P498" s="71"/>
      <c r="Q498" s="71"/>
      <c r="R498" s="71"/>
      <c r="S498" s="71"/>
      <c r="T498" s="71"/>
      <c r="U498" s="71"/>
      <c r="V498" s="63">
        <f t="shared" si="206"/>
        <v>0</v>
      </c>
      <c r="W498" s="63">
        <f t="shared" si="207"/>
        <v>0</v>
      </c>
      <c r="X498" s="60">
        <v>1500</v>
      </c>
      <c r="Y498" s="63">
        <f t="shared" si="208"/>
        <v>0</v>
      </c>
      <c r="Z498" s="63"/>
      <c r="AA498" s="63">
        <f t="shared" si="209"/>
        <v>500</v>
      </c>
      <c r="AB498" s="63"/>
      <c r="AC498" s="63">
        <v>500</v>
      </c>
      <c r="AD498" s="63"/>
      <c r="AE498" s="63"/>
      <c r="AG498" s="102"/>
      <c r="AH498" s="116">
        <f t="shared" si="210"/>
        <v>0</v>
      </c>
      <c r="AI498" s="368">
        <f t="shared" si="203"/>
        <v>0</v>
      </c>
      <c r="AJ498" s="368">
        <f t="shared" si="204"/>
        <v>0</v>
      </c>
      <c r="AK498" s="64"/>
      <c r="AL498" s="64"/>
      <c r="AM498" s="64"/>
      <c r="AN498" s="64"/>
      <c r="AO498" s="64"/>
      <c r="AP498" s="64"/>
      <c r="AQ498" s="64"/>
      <c r="AR498" s="64"/>
      <c r="AS498" s="64"/>
      <c r="AT498" s="64"/>
      <c r="AU498" s="64"/>
      <c r="AV498" s="64"/>
      <c r="AW498" s="64"/>
      <c r="AX498" s="64"/>
      <c r="AY498" s="64"/>
      <c r="AZ498" s="64"/>
      <c r="BA498" s="64"/>
      <c r="BB498" s="64"/>
      <c r="BC498" s="64"/>
      <c r="BD498" s="64"/>
      <c r="BE498" s="64"/>
      <c r="BF498" s="64"/>
      <c r="BG498" s="64"/>
      <c r="BH498" s="64"/>
      <c r="BI498" s="64"/>
      <c r="BJ498" s="64"/>
      <c r="BK498" s="64"/>
      <c r="BL498" s="64"/>
      <c r="BM498" s="64"/>
      <c r="BN498" s="64"/>
      <c r="BO498" s="64"/>
      <c r="BP498" s="64"/>
      <c r="BQ498" s="64"/>
      <c r="BR498" s="64"/>
      <c r="BS498" s="64"/>
      <c r="BT498" s="64"/>
      <c r="BU498" s="64"/>
      <c r="BV498" s="64"/>
      <c r="BW498" s="64"/>
      <c r="BX498" s="64"/>
      <c r="BY498" s="64"/>
      <c r="BZ498" s="64"/>
      <c r="CA498" s="64"/>
      <c r="CB498" s="64"/>
      <c r="CC498" s="64"/>
      <c r="CD498" s="64"/>
      <c r="CE498" s="64"/>
      <c r="CF498" s="64"/>
      <c r="CG498" s="64"/>
      <c r="CH498" s="65"/>
    </row>
    <row r="499" spans="1:86" s="66" customFormat="1" ht="48.75" hidden="1" customHeight="1" x14ac:dyDescent="0.25">
      <c r="A499" s="69" t="s">
        <v>1017</v>
      </c>
      <c r="B499" s="76" t="s">
        <v>694</v>
      </c>
      <c r="C499" s="52"/>
      <c r="D499" s="52"/>
      <c r="E499" s="52">
        <v>1</v>
      </c>
      <c r="F499" s="52"/>
      <c r="G499" s="76"/>
      <c r="H499" s="142"/>
      <c r="I499" s="60">
        <f>J499*100/98</f>
        <v>1530.6122448979593</v>
      </c>
      <c r="J499" s="60">
        <v>1500</v>
      </c>
      <c r="K499" s="71"/>
      <c r="L499" s="71"/>
      <c r="M499" s="71"/>
      <c r="N499" s="71"/>
      <c r="O499" s="71"/>
      <c r="P499" s="71"/>
      <c r="Q499" s="71"/>
      <c r="R499" s="71"/>
      <c r="S499" s="71"/>
      <c r="T499" s="71"/>
      <c r="U499" s="71"/>
      <c r="V499" s="63">
        <f t="shared" si="206"/>
        <v>0</v>
      </c>
      <c r="W499" s="63">
        <f t="shared" si="207"/>
        <v>0</v>
      </c>
      <c r="X499" s="60">
        <v>1500</v>
      </c>
      <c r="Y499" s="63">
        <f t="shared" si="208"/>
        <v>0</v>
      </c>
      <c r="Z499" s="63"/>
      <c r="AA499" s="63">
        <f t="shared" si="209"/>
        <v>500</v>
      </c>
      <c r="AB499" s="63"/>
      <c r="AC499" s="63">
        <v>500</v>
      </c>
      <c r="AD499" s="63"/>
      <c r="AE499" s="63"/>
      <c r="AG499" s="102"/>
      <c r="AH499" s="116">
        <f t="shared" si="210"/>
        <v>0</v>
      </c>
      <c r="AI499" s="368">
        <f t="shared" si="203"/>
        <v>0</v>
      </c>
      <c r="AJ499" s="368">
        <f t="shared" si="204"/>
        <v>0</v>
      </c>
      <c r="AK499" s="64"/>
      <c r="AL499" s="64"/>
      <c r="AM499" s="64"/>
      <c r="AN499" s="64"/>
      <c r="AO499" s="64"/>
      <c r="AP499" s="64"/>
      <c r="AQ499" s="64"/>
      <c r="AR499" s="64"/>
      <c r="AS499" s="64"/>
      <c r="AT499" s="64"/>
      <c r="AU499" s="64"/>
      <c r="AV499" s="64"/>
      <c r="AW499" s="64"/>
      <c r="AX499" s="64"/>
      <c r="AY499" s="64"/>
      <c r="AZ499" s="64"/>
      <c r="BA499" s="64"/>
      <c r="BB499" s="64"/>
      <c r="BC499" s="64"/>
      <c r="BD499" s="64"/>
      <c r="BE499" s="64"/>
      <c r="BF499" s="64"/>
      <c r="BG499" s="64"/>
      <c r="BH499" s="64"/>
      <c r="BI499" s="64"/>
      <c r="BJ499" s="64"/>
      <c r="BK499" s="64"/>
      <c r="BL499" s="64"/>
      <c r="BM499" s="64"/>
      <c r="BN499" s="64"/>
      <c r="BO499" s="64"/>
      <c r="BP499" s="64"/>
      <c r="BQ499" s="64"/>
      <c r="BR499" s="64"/>
      <c r="BS499" s="64"/>
      <c r="BT499" s="64"/>
      <c r="BU499" s="64"/>
      <c r="BV499" s="64"/>
      <c r="BW499" s="64"/>
      <c r="BX499" s="64"/>
      <c r="BY499" s="64"/>
      <c r="BZ499" s="64"/>
      <c r="CA499" s="64"/>
      <c r="CB499" s="64"/>
      <c r="CC499" s="64"/>
      <c r="CD499" s="64"/>
      <c r="CE499" s="64"/>
      <c r="CF499" s="64"/>
      <c r="CG499" s="64"/>
      <c r="CH499" s="65"/>
    </row>
    <row r="500" spans="1:86" s="66" customFormat="1" ht="48.75" hidden="1" customHeight="1" x14ac:dyDescent="0.25">
      <c r="A500" s="69" t="s">
        <v>1018</v>
      </c>
      <c r="B500" s="76" t="s">
        <v>695</v>
      </c>
      <c r="C500" s="52"/>
      <c r="D500" s="52"/>
      <c r="E500" s="52">
        <v>1</v>
      </c>
      <c r="F500" s="52"/>
      <c r="G500" s="76"/>
      <c r="H500" s="142"/>
      <c r="I500" s="60">
        <v>1500</v>
      </c>
      <c r="J500" s="60">
        <v>1500</v>
      </c>
      <c r="K500" s="71"/>
      <c r="L500" s="71"/>
      <c r="M500" s="71"/>
      <c r="N500" s="71"/>
      <c r="O500" s="71"/>
      <c r="P500" s="71"/>
      <c r="Q500" s="71"/>
      <c r="R500" s="71"/>
      <c r="S500" s="71"/>
      <c r="T500" s="71"/>
      <c r="U500" s="71"/>
      <c r="V500" s="63">
        <f t="shared" si="206"/>
        <v>0</v>
      </c>
      <c r="W500" s="63">
        <f t="shared" si="207"/>
        <v>0</v>
      </c>
      <c r="X500" s="60">
        <v>1500</v>
      </c>
      <c r="Y500" s="63">
        <f t="shared" si="208"/>
        <v>0</v>
      </c>
      <c r="Z500" s="63"/>
      <c r="AA500" s="63">
        <f t="shared" si="209"/>
        <v>500</v>
      </c>
      <c r="AB500" s="63"/>
      <c r="AC500" s="63">
        <v>500</v>
      </c>
      <c r="AD500" s="63"/>
      <c r="AE500" s="63"/>
      <c r="AG500" s="102"/>
      <c r="AH500" s="116">
        <f t="shared" si="210"/>
        <v>0</v>
      </c>
      <c r="AI500" s="368">
        <f t="shared" si="203"/>
        <v>0</v>
      </c>
      <c r="AJ500" s="368">
        <f t="shared" si="204"/>
        <v>0</v>
      </c>
      <c r="AK500" s="64"/>
      <c r="AL500" s="64"/>
      <c r="AM500" s="64"/>
      <c r="AN500" s="64"/>
      <c r="AO500" s="64"/>
      <c r="AP500" s="64"/>
      <c r="AQ500" s="64"/>
      <c r="AR500" s="64"/>
      <c r="AS500" s="64"/>
      <c r="AT500" s="64"/>
      <c r="AU500" s="64"/>
      <c r="AV500" s="64"/>
      <c r="AW500" s="64"/>
      <c r="AX500" s="64"/>
      <c r="AY500" s="64"/>
      <c r="AZ500" s="64"/>
      <c r="BA500" s="64"/>
      <c r="BB500" s="64"/>
      <c r="BC500" s="64"/>
      <c r="BD500" s="64"/>
      <c r="BE500" s="64"/>
      <c r="BF500" s="64"/>
      <c r="BG500" s="64"/>
      <c r="BH500" s="64"/>
      <c r="BI500" s="64"/>
      <c r="BJ500" s="64"/>
      <c r="BK500" s="64"/>
      <c r="BL500" s="64"/>
      <c r="BM500" s="64"/>
      <c r="BN500" s="64"/>
      <c r="BO500" s="64"/>
      <c r="BP500" s="64"/>
      <c r="BQ500" s="64"/>
      <c r="BR500" s="64"/>
      <c r="BS500" s="64"/>
      <c r="BT500" s="64"/>
      <c r="BU500" s="64"/>
      <c r="BV500" s="64"/>
      <c r="BW500" s="64"/>
      <c r="BX500" s="64"/>
      <c r="BY500" s="64"/>
      <c r="BZ500" s="64"/>
      <c r="CA500" s="64"/>
      <c r="CB500" s="64"/>
      <c r="CC500" s="64"/>
      <c r="CD500" s="64"/>
      <c r="CE500" s="64"/>
      <c r="CF500" s="64"/>
      <c r="CG500" s="64"/>
      <c r="CH500" s="65"/>
    </row>
    <row r="501" spans="1:86" s="66" customFormat="1" ht="48.75" hidden="1" customHeight="1" x14ac:dyDescent="0.25">
      <c r="A501" s="69" t="s">
        <v>1019</v>
      </c>
      <c r="B501" s="76" t="s">
        <v>696</v>
      </c>
      <c r="C501" s="52"/>
      <c r="D501" s="52"/>
      <c r="E501" s="52">
        <v>1</v>
      </c>
      <c r="F501" s="52"/>
      <c r="G501" s="76"/>
      <c r="H501" s="142"/>
      <c r="I501" s="60">
        <f>J501*100/98</f>
        <v>1530.6122448979593</v>
      </c>
      <c r="J501" s="60">
        <v>1500</v>
      </c>
      <c r="K501" s="71"/>
      <c r="L501" s="71"/>
      <c r="M501" s="71"/>
      <c r="N501" s="71"/>
      <c r="O501" s="71"/>
      <c r="P501" s="71"/>
      <c r="Q501" s="71"/>
      <c r="R501" s="71"/>
      <c r="S501" s="71"/>
      <c r="T501" s="71"/>
      <c r="U501" s="71"/>
      <c r="V501" s="63">
        <f t="shared" si="206"/>
        <v>0</v>
      </c>
      <c r="W501" s="63">
        <f t="shared" si="207"/>
        <v>0</v>
      </c>
      <c r="X501" s="60">
        <v>1500</v>
      </c>
      <c r="Y501" s="63">
        <f t="shared" si="208"/>
        <v>0</v>
      </c>
      <c r="Z501" s="63"/>
      <c r="AA501" s="63">
        <f t="shared" si="209"/>
        <v>500</v>
      </c>
      <c r="AB501" s="63"/>
      <c r="AC501" s="63">
        <v>500</v>
      </c>
      <c r="AD501" s="63"/>
      <c r="AE501" s="63"/>
      <c r="AG501" s="102"/>
      <c r="AH501" s="116">
        <f t="shared" si="210"/>
        <v>0</v>
      </c>
      <c r="AI501" s="368">
        <f t="shared" si="203"/>
        <v>0</v>
      </c>
      <c r="AJ501" s="368">
        <f t="shared" si="204"/>
        <v>0</v>
      </c>
      <c r="AK501" s="64"/>
      <c r="AL501" s="64"/>
      <c r="AM501" s="64"/>
      <c r="AN501" s="64"/>
      <c r="AO501" s="64"/>
      <c r="AP501" s="64"/>
      <c r="AQ501" s="64"/>
      <c r="AR501" s="64"/>
      <c r="AS501" s="64"/>
      <c r="AT501" s="64"/>
      <c r="AU501" s="64"/>
      <c r="AV501" s="64"/>
      <c r="AW501" s="64"/>
      <c r="AX501" s="64"/>
      <c r="AY501" s="64"/>
      <c r="AZ501" s="64"/>
      <c r="BA501" s="64"/>
      <c r="BB501" s="64"/>
      <c r="BC501" s="64"/>
      <c r="BD501" s="64"/>
      <c r="BE501" s="64"/>
      <c r="BF501" s="64"/>
      <c r="BG501" s="64"/>
      <c r="BH501" s="64"/>
      <c r="BI501" s="64"/>
      <c r="BJ501" s="64"/>
      <c r="BK501" s="64"/>
      <c r="BL501" s="64"/>
      <c r="BM501" s="64"/>
      <c r="BN501" s="64"/>
      <c r="BO501" s="64"/>
      <c r="BP501" s="64"/>
      <c r="BQ501" s="64"/>
      <c r="BR501" s="64"/>
      <c r="BS501" s="64"/>
      <c r="BT501" s="64"/>
      <c r="BU501" s="64"/>
      <c r="BV501" s="64"/>
      <c r="BW501" s="64"/>
      <c r="BX501" s="64"/>
      <c r="BY501" s="64"/>
      <c r="BZ501" s="64"/>
      <c r="CA501" s="64"/>
      <c r="CB501" s="64"/>
      <c r="CC501" s="64"/>
      <c r="CD501" s="64"/>
      <c r="CE501" s="64"/>
      <c r="CF501" s="64"/>
      <c r="CG501" s="64"/>
      <c r="CH501" s="65"/>
    </row>
    <row r="502" spans="1:86" s="66" customFormat="1" ht="48.75" hidden="1" customHeight="1" x14ac:dyDescent="0.25">
      <c r="A502" s="69" t="s">
        <v>1020</v>
      </c>
      <c r="B502" s="76" t="s">
        <v>698</v>
      </c>
      <c r="C502" s="52"/>
      <c r="D502" s="52"/>
      <c r="E502" s="52">
        <v>1</v>
      </c>
      <c r="F502" s="52"/>
      <c r="G502" s="76"/>
      <c r="H502" s="142"/>
      <c r="I502" s="60">
        <v>1499.5</v>
      </c>
      <c r="J502" s="60">
        <v>1499.5</v>
      </c>
      <c r="K502" s="71"/>
      <c r="L502" s="71"/>
      <c r="M502" s="71"/>
      <c r="N502" s="71"/>
      <c r="O502" s="71"/>
      <c r="P502" s="71"/>
      <c r="Q502" s="71"/>
      <c r="R502" s="71"/>
      <c r="S502" s="71"/>
      <c r="T502" s="71"/>
      <c r="U502" s="71"/>
      <c r="V502" s="63">
        <f t="shared" si="206"/>
        <v>0</v>
      </c>
      <c r="W502" s="63">
        <f t="shared" si="207"/>
        <v>0</v>
      </c>
      <c r="X502" s="60">
        <v>1499.5</v>
      </c>
      <c r="Y502" s="63">
        <f t="shared" si="208"/>
        <v>0</v>
      </c>
      <c r="Z502" s="63"/>
      <c r="AA502" s="63">
        <f t="shared" si="209"/>
        <v>500</v>
      </c>
      <c r="AB502" s="63"/>
      <c r="AC502" s="63">
        <v>500</v>
      </c>
      <c r="AD502" s="63"/>
      <c r="AE502" s="63"/>
      <c r="AG502" s="102"/>
      <c r="AH502" s="116">
        <f t="shared" si="210"/>
        <v>0</v>
      </c>
      <c r="AI502" s="368">
        <f t="shared" si="203"/>
        <v>0</v>
      </c>
      <c r="AJ502" s="368">
        <f t="shared" si="204"/>
        <v>0</v>
      </c>
      <c r="AK502" s="64"/>
      <c r="AL502" s="64"/>
      <c r="AM502" s="64"/>
      <c r="AN502" s="64"/>
      <c r="AO502" s="64"/>
      <c r="AP502" s="64"/>
      <c r="AQ502" s="64"/>
      <c r="AR502" s="64"/>
      <c r="AS502" s="64"/>
      <c r="AT502" s="64"/>
      <c r="AU502" s="64"/>
      <c r="AV502" s="64"/>
      <c r="AW502" s="64"/>
      <c r="AX502" s="64"/>
      <c r="AY502" s="64"/>
      <c r="AZ502" s="64"/>
      <c r="BA502" s="64"/>
      <c r="BB502" s="64"/>
      <c r="BC502" s="64"/>
      <c r="BD502" s="64"/>
      <c r="BE502" s="64"/>
      <c r="BF502" s="64"/>
      <c r="BG502" s="64"/>
      <c r="BH502" s="64"/>
      <c r="BI502" s="64"/>
      <c r="BJ502" s="64"/>
      <c r="BK502" s="64"/>
      <c r="BL502" s="64"/>
      <c r="BM502" s="64"/>
      <c r="BN502" s="64"/>
      <c r="BO502" s="64"/>
      <c r="BP502" s="64"/>
      <c r="BQ502" s="64"/>
      <c r="BR502" s="64"/>
      <c r="BS502" s="64"/>
      <c r="BT502" s="64"/>
      <c r="BU502" s="64"/>
      <c r="BV502" s="64"/>
      <c r="BW502" s="64"/>
      <c r="BX502" s="64"/>
      <c r="BY502" s="64"/>
      <c r="BZ502" s="64"/>
      <c r="CA502" s="64"/>
      <c r="CB502" s="64"/>
      <c r="CC502" s="64"/>
      <c r="CD502" s="64"/>
      <c r="CE502" s="64"/>
      <c r="CF502" s="64"/>
      <c r="CG502" s="64"/>
      <c r="CH502" s="65"/>
    </row>
    <row r="503" spans="1:86" s="66" customFormat="1" ht="48.75" hidden="1" customHeight="1" x14ac:dyDescent="0.25">
      <c r="A503" s="69" t="s">
        <v>1021</v>
      </c>
      <c r="B503" s="76" t="s">
        <v>701</v>
      </c>
      <c r="C503" s="52"/>
      <c r="D503" s="52"/>
      <c r="E503" s="52">
        <v>1</v>
      </c>
      <c r="F503" s="52"/>
      <c r="G503" s="76"/>
      <c r="H503" s="142"/>
      <c r="I503" s="60">
        <f>J503*100/98</f>
        <v>1530.6122448979593</v>
      </c>
      <c r="J503" s="60">
        <v>1500</v>
      </c>
      <c r="K503" s="71"/>
      <c r="L503" s="71"/>
      <c r="M503" s="71"/>
      <c r="N503" s="71"/>
      <c r="O503" s="71"/>
      <c r="P503" s="71"/>
      <c r="Q503" s="71"/>
      <c r="R503" s="71"/>
      <c r="S503" s="71"/>
      <c r="T503" s="71"/>
      <c r="U503" s="71"/>
      <c r="V503" s="63">
        <f t="shared" si="206"/>
        <v>0</v>
      </c>
      <c r="W503" s="63">
        <f t="shared" si="207"/>
        <v>0</v>
      </c>
      <c r="X503" s="60">
        <v>1500</v>
      </c>
      <c r="Y503" s="63">
        <f t="shared" si="208"/>
        <v>0</v>
      </c>
      <c r="Z503" s="63"/>
      <c r="AA503" s="63">
        <f t="shared" si="209"/>
        <v>500</v>
      </c>
      <c r="AB503" s="63"/>
      <c r="AC503" s="63">
        <v>500</v>
      </c>
      <c r="AD503" s="63"/>
      <c r="AE503" s="63"/>
      <c r="AF503" s="52"/>
      <c r="AG503" s="102"/>
      <c r="AH503" s="116">
        <f t="shared" si="210"/>
        <v>0</v>
      </c>
      <c r="AI503" s="368">
        <f t="shared" si="203"/>
        <v>0</v>
      </c>
      <c r="AJ503" s="368">
        <f t="shared" si="204"/>
        <v>0</v>
      </c>
      <c r="AK503" s="64"/>
      <c r="AL503" s="64"/>
      <c r="AM503" s="64"/>
      <c r="AN503" s="64"/>
      <c r="AO503" s="64"/>
      <c r="AP503" s="64"/>
      <c r="AQ503" s="64"/>
      <c r="AR503" s="64"/>
      <c r="AS503" s="64"/>
      <c r="AT503" s="64"/>
      <c r="AU503" s="64"/>
      <c r="AV503" s="64"/>
      <c r="AW503" s="64"/>
      <c r="AX503" s="64"/>
      <c r="AY503" s="64"/>
      <c r="AZ503" s="64"/>
      <c r="BA503" s="64"/>
      <c r="BB503" s="64"/>
      <c r="BC503" s="64"/>
      <c r="BD503" s="64"/>
      <c r="BE503" s="64"/>
      <c r="BF503" s="64"/>
      <c r="BG503" s="64"/>
      <c r="BH503" s="64"/>
      <c r="BI503" s="64"/>
      <c r="BJ503" s="64"/>
      <c r="BK503" s="64"/>
      <c r="BL503" s="64"/>
      <c r="BM503" s="64"/>
      <c r="BN503" s="64"/>
      <c r="BO503" s="64"/>
      <c r="BP503" s="64"/>
      <c r="BQ503" s="64"/>
      <c r="BR503" s="64"/>
      <c r="BS503" s="64"/>
      <c r="BT503" s="64"/>
      <c r="BU503" s="64"/>
      <c r="BV503" s="64"/>
      <c r="BW503" s="64"/>
      <c r="BX503" s="64"/>
      <c r="BY503" s="64"/>
      <c r="BZ503" s="64"/>
      <c r="CA503" s="64"/>
      <c r="CB503" s="64"/>
      <c r="CC503" s="64"/>
      <c r="CD503" s="64"/>
      <c r="CE503" s="64"/>
      <c r="CF503" s="64"/>
      <c r="CG503" s="64"/>
      <c r="CH503" s="65"/>
    </row>
    <row r="504" spans="1:86" s="66" customFormat="1" ht="33" customHeight="1" x14ac:dyDescent="0.25">
      <c r="A504" s="55" t="s">
        <v>403</v>
      </c>
      <c r="B504" s="56" t="s">
        <v>404</v>
      </c>
      <c r="C504" s="52"/>
      <c r="D504" s="52"/>
      <c r="E504" s="52"/>
      <c r="F504" s="52"/>
      <c r="G504" s="56"/>
      <c r="H504" s="142"/>
      <c r="I504" s="125">
        <f t="shared" ref="I504:AE504" si="211">SUM(I505:I508)</f>
        <v>9500</v>
      </c>
      <c r="J504" s="125">
        <f t="shared" si="211"/>
        <v>9500</v>
      </c>
      <c r="K504" s="125">
        <f t="shared" si="211"/>
        <v>0</v>
      </c>
      <c r="L504" s="125">
        <f t="shared" si="211"/>
        <v>0</v>
      </c>
      <c r="M504" s="125">
        <f t="shared" si="211"/>
        <v>0</v>
      </c>
      <c r="N504" s="125">
        <f t="shared" si="211"/>
        <v>0</v>
      </c>
      <c r="O504" s="125">
        <f t="shared" si="211"/>
        <v>0</v>
      </c>
      <c r="P504" s="125">
        <f t="shared" si="211"/>
        <v>3000</v>
      </c>
      <c r="Q504" s="125">
        <f t="shared" si="211"/>
        <v>3000</v>
      </c>
      <c r="R504" s="125">
        <f t="shared" si="211"/>
        <v>0</v>
      </c>
      <c r="S504" s="125">
        <f t="shared" si="211"/>
        <v>0</v>
      </c>
      <c r="T504" s="125">
        <f t="shared" si="211"/>
        <v>3000</v>
      </c>
      <c r="U504" s="125">
        <f t="shared" si="211"/>
        <v>3000</v>
      </c>
      <c r="V504" s="125">
        <f t="shared" si="211"/>
        <v>3000</v>
      </c>
      <c r="W504" s="125">
        <f t="shared" si="211"/>
        <v>3000</v>
      </c>
      <c r="X504" s="125">
        <f t="shared" si="211"/>
        <v>9500</v>
      </c>
      <c r="Y504" s="125">
        <f t="shared" si="211"/>
        <v>3000</v>
      </c>
      <c r="Z504" s="125">
        <f t="shared" si="211"/>
        <v>4950</v>
      </c>
      <c r="AA504" s="125">
        <f t="shared" si="211"/>
        <v>2950</v>
      </c>
      <c r="AB504" s="125">
        <f t="shared" si="211"/>
        <v>2950</v>
      </c>
      <c r="AC504" s="125">
        <f t="shared" si="211"/>
        <v>0</v>
      </c>
      <c r="AD504" s="125">
        <f t="shared" si="211"/>
        <v>0</v>
      </c>
      <c r="AE504" s="125">
        <f t="shared" si="211"/>
        <v>0</v>
      </c>
      <c r="AG504" s="102"/>
      <c r="AH504" s="116">
        <f t="shared" si="210"/>
        <v>0</v>
      </c>
      <c r="AI504" s="368">
        <f t="shared" si="203"/>
        <v>0</v>
      </c>
      <c r="AJ504" s="368">
        <f t="shared" si="204"/>
        <v>0</v>
      </c>
      <c r="AK504" s="64"/>
      <c r="AL504" s="64"/>
      <c r="AM504" s="64"/>
      <c r="AN504" s="64"/>
      <c r="AO504" s="64"/>
      <c r="AP504" s="64"/>
      <c r="AQ504" s="64"/>
      <c r="AR504" s="64"/>
      <c r="AS504" s="64"/>
      <c r="AT504" s="64"/>
      <c r="AU504" s="64"/>
      <c r="AV504" s="64"/>
      <c r="AW504" s="64"/>
      <c r="AX504" s="64"/>
      <c r="AY504" s="64"/>
      <c r="AZ504" s="64"/>
      <c r="BA504" s="64"/>
      <c r="BB504" s="64"/>
      <c r="BC504" s="64"/>
      <c r="BD504" s="64"/>
      <c r="BE504" s="64"/>
      <c r="BF504" s="64"/>
      <c r="BG504" s="64"/>
      <c r="BH504" s="64"/>
      <c r="BI504" s="64"/>
      <c r="BJ504" s="64"/>
      <c r="BK504" s="64"/>
      <c r="BL504" s="64"/>
      <c r="BM504" s="64"/>
      <c r="BN504" s="64"/>
      <c r="BO504" s="64"/>
      <c r="BP504" s="64"/>
      <c r="BQ504" s="64"/>
      <c r="BR504" s="64"/>
      <c r="BS504" s="64"/>
      <c r="BT504" s="64"/>
      <c r="BU504" s="64"/>
      <c r="BV504" s="64"/>
      <c r="BW504" s="64"/>
      <c r="BX504" s="64"/>
      <c r="BY504" s="64"/>
      <c r="BZ504" s="64"/>
      <c r="CA504" s="64"/>
      <c r="CB504" s="64"/>
      <c r="CC504" s="64"/>
      <c r="CD504" s="64"/>
      <c r="CE504" s="64"/>
      <c r="CF504" s="64"/>
      <c r="CG504" s="64"/>
      <c r="CH504" s="65"/>
    </row>
    <row r="505" spans="1:86" s="66" customFormat="1" ht="33" customHeight="1" x14ac:dyDescent="0.25">
      <c r="A505" s="55" t="s">
        <v>182</v>
      </c>
      <c r="B505" s="56" t="s">
        <v>183</v>
      </c>
      <c r="C505" s="52"/>
      <c r="D505" s="52"/>
      <c r="E505" s="52"/>
      <c r="F505" s="52"/>
      <c r="G505" s="56"/>
      <c r="H505" s="142"/>
      <c r="I505" s="125"/>
      <c r="J505" s="125"/>
      <c r="K505" s="125"/>
      <c r="L505" s="125"/>
      <c r="M505" s="125"/>
      <c r="N505" s="125"/>
      <c r="O505" s="125"/>
      <c r="P505" s="125"/>
      <c r="Q505" s="125"/>
      <c r="R505" s="125"/>
      <c r="S505" s="125"/>
      <c r="T505" s="125"/>
      <c r="U505" s="125"/>
      <c r="V505" s="63">
        <f>W505</f>
        <v>0</v>
      </c>
      <c r="W505" s="63"/>
      <c r="X505" s="125"/>
      <c r="Y505" s="54"/>
      <c r="Z505" s="63"/>
      <c r="AA505" s="63"/>
      <c r="AB505" s="63"/>
      <c r="AC505" s="63"/>
      <c r="AD505" s="54"/>
      <c r="AE505" s="54"/>
      <c r="AG505" s="102"/>
      <c r="AH505" s="116">
        <f t="shared" si="210"/>
        <v>0</v>
      </c>
      <c r="AI505" s="368">
        <f t="shared" si="203"/>
        <v>0</v>
      </c>
      <c r="AJ505" s="368">
        <f t="shared" si="204"/>
        <v>0</v>
      </c>
      <c r="AK505" s="64"/>
      <c r="AL505" s="64"/>
      <c r="AM505" s="64"/>
      <c r="AN505" s="64"/>
      <c r="AO505" s="64"/>
      <c r="AP505" s="64"/>
      <c r="AQ505" s="64"/>
      <c r="AR505" s="64"/>
      <c r="AS505" s="64"/>
      <c r="AT505" s="64"/>
      <c r="AU505" s="64"/>
      <c r="AV505" s="64"/>
      <c r="AW505" s="64"/>
      <c r="AX505" s="64"/>
      <c r="AY505" s="64"/>
      <c r="AZ505" s="64"/>
      <c r="BA505" s="64"/>
      <c r="BB505" s="64"/>
      <c r="BC505" s="64"/>
      <c r="BD505" s="64"/>
      <c r="BE505" s="64"/>
      <c r="BF505" s="64"/>
      <c r="BG505" s="64"/>
      <c r="BH505" s="64"/>
      <c r="BI505" s="64"/>
      <c r="BJ505" s="64"/>
      <c r="BK505" s="64"/>
      <c r="BL505" s="64"/>
      <c r="BM505" s="64"/>
      <c r="BN505" s="64"/>
      <c r="BO505" s="64"/>
      <c r="BP505" s="64"/>
      <c r="BQ505" s="64"/>
      <c r="BR505" s="64"/>
      <c r="BS505" s="64"/>
      <c r="BT505" s="64"/>
      <c r="BU505" s="64"/>
      <c r="BV505" s="64"/>
      <c r="BW505" s="64"/>
      <c r="BX505" s="64"/>
      <c r="BY505" s="64"/>
      <c r="BZ505" s="64"/>
      <c r="CA505" s="64"/>
      <c r="CB505" s="64"/>
      <c r="CC505" s="64"/>
      <c r="CD505" s="64"/>
      <c r="CE505" s="64"/>
      <c r="CF505" s="64"/>
      <c r="CG505" s="64"/>
      <c r="CH505" s="65"/>
    </row>
    <row r="506" spans="1:86" s="66" customFormat="1" ht="35.25" customHeight="1" x14ac:dyDescent="0.25">
      <c r="A506" s="69" t="s">
        <v>194</v>
      </c>
      <c r="B506" s="70" t="s">
        <v>702</v>
      </c>
      <c r="C506" s="52"/>
      <c r="D506" s="52" t="s">
        <v>194</v>
      </c>
      <c r="E506" s="52"/>
      <c r="F506" s="52"/>
      <c r="G506" s="70"/>
      <c r="H506" s="67" t="s">
        <v>703</v>
      </c>
      <c r="I506" s="60">
        <v>4000</v>
      </c>
      <c r="J506" s="60">
        <v>4000</v>
      </c>
      <c r="K506" s="71"/>
      <c r="L506" s="71"/>
      <c r="M506" s="71"/>
      <c r="N506" s="71"/>
      <c r="O506" s="71"/>
      <c r="P506" s="71">
        <v>3000</v>
      </c>
      <c r="Q506" s="71">
        <v>3000</v>
      </c>
      <c r="R506" s="71"/>
      <c r="S506" s="71"/>
      <c r="T506" s="71">
        <v>3000</v>
      </c>
      <c r="U506" s="71">
        <v>3000</v>
      </c>
      <c r="V506" s="63">
        <f>W506</f>
        <v>3000</v>
      </c>
      <c r="W506" s="63">
        <f>Y506</f>
        <v>3000</v>
      </c>
      <c r="X506" s="60">
        <v>4000</v>
      </c>
      <c r="Y506" s="63">
        <f>K506+Q506</f>
        <v>3000</v>
      </c>
      <c r="Z506" s="63">
        <f>1000-50</f>
        <v>950</v>
      </c>
      <c r="AA506" s="63">
        <f>AB506</f>
        <v>950</v>
      </c>
      <c r="AB506" s="63">
        <v>950</v>
      </c>
      <c r="AC506" s="63"/>
      <c r="AD506" s="63"/>
      <c r="AE506" s="63"/>
      <c r="AG506" s="102"/>
      <c r="AH506" s="116">
        <f t="shared" si="210"/>
        <v>0</v>
      </c>
      <c r="AI506" s="368">
        <f t="shared" si="203"/>
        <v>0</v>
      </c>
      <c r="AJ506" s="368">
        <f t="shared" si="204"/>
        <v>0</v>
      </c>
      <c r="AK506" s="64"/>
      <c r="AL506" s="64"/>
      <c r="AM506" s="64"/>
      <c r="AN506" s="64"/>
      <c r="AO506" s="64"/>
      <c r="AP506" s="64"/>
      <c r="AQ506" s="64"/>
      <c r="AR506" s="64"/>
      <c r="AS506" s="64"/>
      <c r="AT506" s="64"/>
      <c r="AU506" s="64"/>
      <c r="AV506" s="64"/>
      <c r="AW506" s="64"/>
      <c r="AX506" s="64"/>
      <c r="AY506" s="64"/>
      <c r="AZ506" s="64"/>
      <c r="BA506" s="64"/>
      <c r="BB506" s="64"/>
      <c r="BC506" s="64"/>
      <c r="BD506" s="64"/>
      <c r="BE506" s="64"/>
      <c r="BF506" s="64"/>
      <c r="BG506" s="64"/>
      <c r="BH506" s="64"/>
      <c r="BI506" s="64"/>
      <c r="BJ506" s="64"/>
      <c r="BK506" s="64"/>
      <c r="BL506" s="64"/>
      <c r="BM506" s="64"/>
      <c r="BN506" s="64"/>
      <c r="BO506" s="64"/>
      <c r="BP506" s="64"/>
      <c r="BQ506" s="64"/>
      <c r="BR506" s="64"/>
      <c r="BS506" s="64"/>
      <c r="BT506" s="64"/>
      <c r="BU506" s="64"/>
      <c r="BV506" s="64"/>
      <c r="BW506" s="64"/>
      <c r="BX506" s="64"/>
      <c r="BY506" s="64"/>
      <c r="BZ506" s="64"/>
      <c r="CA506" s="64"/>
      <c r="CB506" s="64"/>
      <c r="CC506" s="64"/>
      <c r="CD506" s="64"/>
      <c r="CE506" s="64"/>
      <c r="CF506" s="64"/>
      <c r="CG506" s="64"/>
      <c r="CH506" s="65"/>
    </row>
    <row r="507" spans="1:86" s="122" customFormat="1" ht="23.45" customHeight="1" x14ac:dyDescent="0.25">
      <c r="A507" s="55" t="s">
        <v>210</v>
      </c>
      <c r="B507" s="144" t="s">
        <v>189</v>
      </c>
      <c r="C507" s="52"/>
      <c r="D507" s="52"/>
      <c r="E507" s="52"/>
      <c r="F507" s="52"/>
      <c r="G507" s="144"/>
      <c r="H507" s="119"/>
      <c r="I507" s="101"/>
      <c r="J507" s="101"/>
      <c r="K507" s="145"/>
      <c r="L507" s="145"/>
      <c r="M507" s="145"/>
      <c r="N507" s="145"/>
      <c r="O507" s="145"/>
      <c r="P507" s="145"/>
      <c r="Q507" s="145"/>
      <c r="R507" s="145"/>
      <c r="S507" s="145"/>
      <c r="T507" s="145"/>
      <c r="U507" s="145"/>
      <c r="V507" s="63">
        <f>W507</f>
        <v>0</v>
      </c>
      <c r="W507" s="54"/>
      <c r="X507" s="101"/>
      <c r="Y507" s="54"/>
      <c r="Z507" s="54"/>
      <c r="AA507" s="54"/>
      <c r="AB507" s="54"/>
      <c r="AC507" s="54"/>
      <c r="AD507" s="54"/>
      <c r="AE507" s="54"/>
      <c r="AG507" s="140"/>
      <c r="AH507" s="116">
        <f t="shared" si="210"/>
        <v>0</v>
      </c>
      <c r="AI507" s="368">
        <f t="shared" si="203"/>
        <v>0</v>
      </c>
      <c r="AJ507" s="368">
        <f t="shared" si="204"/>
        <v>0</v>
      </c>
      <c r="AK507" s="120"/>
      <c r="AL507" s="120"/>
      <c r="AM507" s="120"/>
      <c r="AN507" s="120"/>
      <c r="AO507" s="120"/>
      <c r="AP507" s="120"/>
      <c r="AQ507" s="120"/>
      <c r="AR507" s="120"/>
      <c r="AS507" s="120"/>
      <c r="AT507" s="120"/>
      <c r="AU507" s="120"/>
      <c r="AV507" s="120"/>
      <c r="AW507" s="120"/>
      <c r="AX507" s="120"/>
      <c r="AY507" s="120"/>
      <c r="AZ507" s="120"/>
      <c r="BA507" s="120"/>
      <c r="BB507" s="120"/>
      <c r="BC507" s="120"/>
      <c r="BD507" s="120"/>
      <c r="BE507" s="120"/>
      <c r="BF507" s="120"/>
      <c r="BG507" s="120"/>
      <c r="BH507" s="120"/>
      <c r="BI507" s="120"/>
      <c r="BJ507" s="120"/>
      <c r="BK507" s="120"/>
      <c r="BL507" s="120"/>
      <c r="BM507" s="120"/>
      <c r="BN507" s="120"/>
      <c r="BO507" s="120"/>
      <c r="BP507" s="120"/>
      <c r="BQ507" s="120"/>
      <c r="BR507" s="120"/>
      <c r="BS507" s="120"/>
      <c r="BT507" s="120"/>
      <c r="BU507" s="120"/>
      <c r="BV507" s="120"/>
      <c r="BW507" s="120"/>
      <c r="BX507" s="120"/>
      <c r="BY507" s="120"/>
      <c r="BZ507" s="120"/>
      <c r="CA507" s="120"/>
      <c r="CB507" s="120"/>
      <c r="CC507" s="120"/>
      <c r="CD507" s="120"/>
      <c r="CE507" s="120"/>
      <c r="CF507" s="120"/>
      <c r="CG507" s="120"/>
      <c r="CH507" s="121"/>
    </row>
    <row r="508" spans="1:86" s="66" customFormat="1" ht="51.75" customHeight="1" x14ac:dyDescent="0.25">
      <c r="A508" s="69" t="s">
        <v>194</v>
      </c>
      <c r="B508" s="70" t="s">
        <v>704</v>
      </c>
      <c r="C508" s="52"/>
      <c r="D508" s="52"/>
      <c r="E508" s="52" t="s">
        <v>194</v>
      </c>
      <c r="F508" s="52" t="s">
        <v>194</v>
      </c>
      <c r="G508" s="70"/>
      <c r="H508" s="52" t="s">
        <v>1006</v>
      </c>
      <c r="I508" s="60">
        <v>5500</v>
      </c>
      <c r="J508" s="60">
        <v>5500</v>
      </c>
      <c r="K508" s="71"/>
      <c r="L508" s="71"/>
      <c r="M508" s="71"/>
      <c r="N508" s="71"/>
      <c r="O508" s="71"/>
      <c r="P508" s="71"/>
      <c r="Q508" s="71"/>
      <c r="R508" s="71"/>
      <c r="S508" s="71"/>
      <c r="T508" s="71"/>
      <c r="U508" s="71"/>
      <c r="V508" s="63">
        <f>W508</f>
        <v>0</v>
      </c>
      <c r="W508" s="63">
        <f>Y508</f>
        <v>0</v>
      </c>
      <c r="X508" s="60">
        <v>5500</v>
      </c>
      <c r="Y508" s="63">
        <f>K508+Q508</f>
        <v>0</v>
      </c>
      <c r="Z508" s="63">
        <v>4000</v>
      </c>
      <c r="AA508" s="63">
        <f>AB508+AC508</f>
        <v>2000</v>
      </c>
      <c r="AB508" s="63">
        <v>2000</v>
      </c>
      <c r="AC508" s="63"/>
      <c r="AD508" s="63"/>
      <c r="AE508" s="63"/>
      <c r="AF508" s="77"/>
      <c r="AG508" s="102"/>
      <c r="AH508" s="116">
        <f t="shared" si="210"/>
        <v>0</v>
      </c>
      <c r="AI508" s="368">
        <f t="shared" si="203"/>
        <v>0</v>
      </c>
      <c r="AJ508" s="368">
        <f t="shared" si="204"/>
        <v>0</v>
      </c>
      <c r="AK508" s="64"/>
      <c r="AL508" s="64"/>
      <c r="AM508" s="64"/>
      <c r="AN508" s="64"/>
      <c r="AO508" s="64"/>
      <c r="AP508" s="64"/>
      <c r="AQ508" s="64"/>
      <c r="AR508" s="64"/>
      <c r="AS508" s="64"/>
      <c r="AT508" s="64"/>
      <c r="AU508" s="64"/>
      <c r="AV508" s="64"/>
      <c r="AW508" s="64"/>
      <c r="AX508" s="64"/>
      <c r="AY508" s="64"/>
      <c r="AZ508" s="64"/>
      <c r="BA508" s="64"/>
      <c r="BB508" s="64"/>
      <c r="BC508" s="64"/>
      <c r="BD508" s="64"/>
      <c r="BE508" s="64"/>
      <c r="BF508" s="64"/>
      <c r="BG508" s="64"/>
      <c r="BH508" s="64"/>
      <c r="BI508" s="64"/>
      <c r="BJ508" s="64"/>
      <c r="BK508" s="64"/>
      <c r="BL508" s="64"/>
      <c r="BM508" s="64"/>
      <c r="BN508" s="64"/>
      <c r="BO508" s="64"/>
      <c r="BP508" s="64"/>
      <c r="BQ508" s="64"/>
      <c r="BR508" s="64"/>
      <c r="BS508" s="64"/>
      <c r="BT508" s="64"/>
      <c r="BU508" s="64"/>
      <c r="BV508" s="64"/>
      <c r="BW508" s="64"/>
      <c r="BX508" s="64"/>
      <c r="BY508" s="64"/>
      <c r="BZ508" s="64"/>
      <c r="CA508" s="64"/>
      <c r="CB508" s="64"/>
      <c r="CC508" s="64"/>
      <c r="CD508" s="64"/>
      <c r="CE508" s="64"/>
      <c r="CF508" s="64"/>
      <c r="CG508" s="64"/>
      <c r="CH508" s="65"/>
    </row>
    <row r="509" spans="1:86" s="66" customFormat="1" ht="31.5" x14ac:dyDescent="0.25">
      <c r="A509" s="55" t="s">
        <v>78</v>
      </c>
      <c r="B509" s="56" t="s">
        <v>181</v>
      </c>
      <c r="C509" s="52"/>
      <c r="D509" s="52"/>
      <c r="E509" s="52"/>
      <c r="F509" s="52"/>
      <c r="G509" s="56"/>
      <c r="H509" s="142"/>
      <c r="I509" s="101">
        <f>SUM(I510:I516)</f>
        <v>62107</v>
      </c>
      <c r="J509" s="101">
        <f t="shared" ref="J509:AC509" si="212">SUM(J510:J516)</f>
        <v>62107</v>
      </c>
      <c r="K509" s="101">
        <f t="shared" si="212"/>
        <v>14000</v>
      </c>
      <c r="L509" s="101">
        <f t="shared" si="212"/>
        <v>0</v>
      </c>
      <c r="M509" s="101">
        <f t="shared" si="212"/>
        <v>14000</v>
      </c>
      <c r="N509" s="101">
        <f t="shared" si="212"/>
        <v>14000</v>
      </c>
      <c r="O509" s="101">
        <f t="shared" si="212"/>
        <v>0</v>
      </c>
      <c r="P509" s="101">
        <f t="shared" si="212"/>
        <v>16932</v>
      </c>
      <c r="Q509" s="101">
        <f t="shared" si="212"/>
        <v>16932</v>
      </c>
      <c r="R509" s="101">
        <f t="shared" si="212"/>
        <v>10571.366</v>
      </c>
      <c r="S509" s="101">
        <f t="shared" si="212"/>
        <v>10571.366</v>
      </c>
      <c r="T509" s="101">
        <f t="shared" si="212"/>
        <v>16932</v>
      </c>
      <c r="U509" s="101">
        <f t="shared" si="212"/>
        <v>16932</v>
      </c>
      <c r="V509" s="101">
        <f t="shared" si="212"/>
        <v>30932</v>
      </c>
      <c r="W509" s="101">
        <f t="shared" si="212"/>
        <v>30932</v>
      </c>
      <c r="X509" s="101">
        <f t="shared" si="212"/>
        <v>62107</v>
      </c>
      <c r="Y509" s="101">
        <f t="shared" si="212"/>
        <v>30932</v>
      </c>
      <c r="Z509" s="101">
        <f>SUM(Z510:Z516)</f>
        <v>3733</v>
      </c>
      <c r="AA509" s="101">
        <f t="shared" si="212"/>
        <v>12233</v>
      </c>
      <c r="AB509" s="101">
        <f t="shared" si="212"/>
        <v>3733</v>
      </c>
      <c r="AC509" s="101">
        <f t="shared" si="212"/>
        <v>8500</v>
      </c>
      <c r="AD509" s="54"/>
      <c r="AE509" s="54"/>
      <c r="AG509" s="102"/>
      <c r="AH509" s="116">
        <f t="shared" si="210"/>
        <v>0</v>
      </c>
      <c r="AI509" s="368">
        <f t="shared" si="203"/>
        <v>0</v>
      </c>
      <c r="AJ509" s="368">
        <f t="shared" si="204"/>
        <v>0</v>
      </c>
      <c r="AK509" s="64"/>
      <c r="AL509" s="64"/>
      <c r="AM509" s="64"/>
      <c r="AN509" s="64"/>
      <c r="AO509" s="64"/>
      <c r="AP509" s="64"/>
      <c r="AQ509" s="64"/>
      <c r="AR509" s="64"/>
      <c r="AS509" s="64"/>
      <c r="AT509" s="64"/>
      <c r="AU509" s="64"/>
      <c r="AV509" s="64"/>
      <c r="AW509" s="64"/>
      <c r="AX509" s="64"/>
      <c r="AY509" s="64"/>
      <c r="AZ509" s="64"/>
      <c r="BA509" s="64"/>
      <c r="BB509" s="64"/>
      <c r="BC509" s="64"/>
      <c r="BD509" s="64"/>
      <c r="BE509" s="64"/>
      <c r="BF509" s="64"/>
      <c r="BG509" s="64"/>
      <c r="BH509" s="64"/>
      <c r="BI509" s="64"/>
      <c r="BJ509" s="64"/>
      <c r="BK509" s="64"/>
      <c r="BL509" s="64"/>
      <c r="BM509" s="64"/>
      <c r="BN509" s="64"/>
      <c r="BO509" s="64"/>
      <c r="BP509" s="64"/>
      <c r="BQ509" s="64"/>
      <c r="BR509" s="64"/>
      <c r="BS509" s="64"/>
      <c r="BT509" s="64"/>
      <c r="BU509" s="64"/>
      <c r="BV509" s="64"/>
      <c r="BW509" s="64"/>
      <c r="BX509" s="64"/>
      <c r="BY509" s="64"/>
      <c r="BZ509" s="64"/>
      <c r="CA509" s="64"/>
      <c r="CB509" s="64"/>
      <c r="CC509" s="64"/>
      <c r="CD509" s="64"/>
      <c r="CE509" s="64"/>
      <c r="CF509" s="64"/>
      <c r="CG509" s="64"/>
      <c r="CH509" s="65"/>
    </row>
    <row r="510" spans="1:86" s="66" customFormat="1" ht="39" customHeight="1" x14ac:dyDescent="0.25">
      <c r="A510" s="55" t="s">
        <v>182</v>
      </c>
      <c r="B510" s="56" t="s">
        <v>183</v>
      </c>
      <c r="C510" s="52"/>
      <c r="D510" s="52"/>
      <c r="E510" s="52"/>
      <c r="F510" s="52"/>
      <c r="G510" s="56"/>
      <c r="H510" s="142"/>
      <c r="I510" s="101"/>
      <c r="J510" s="101"/>
      <c r="K510" s="101"/>
      <c r="L510" s="101"/>
      <c r="M510" s="101"/>
      <c r="N510" s="101"/>
      <c r="O510" s="101"/>
      <c r="P510" s="101"/>
      <c r="Q510" s="101"/>
      <c r="R510" s="101"/>
      <c r="S510" s="101"/>
      <c r="T510" s="101"/>
      <c r="U510" s="101"/>
      <c r="V510" s="63">
        <f t="shared" ref="V510:V525" si="213">W510</f>
        <v>0</v>
      </c>
      <c r="W510" s="63"/>
      <c r="X510" s="101"/>
      <c r="Y510" s="54"/>
      <c r="Z510" s="63"/>
      <c r="AA510" s="63"/>
      <c r="AB510" s="63"/>
      <c r="AC510" s="63"/>
      <c r="AD510" s="54"/>
      <c r="AE510" s="54"/>
      <c r="AG510" s="102"/>
      <c r="AH510" s="116">
        <f t="shared" si="210"/>
        <v>0</v>
      </c>
      <c r="AI510" s="368">
        <f t="shared" si="203"/>
        <v>0</v>
      </c>
      <c r="AJ510" s="368">
        <f t="shared" si="204"/>
        <v>0</v>
      </c>
      <c r="AK510" s="64"/>
      <c r="AL510" s="64"/>
      <c r="AM510" s="64"/>
      <c r="AN510" s="64"/>
      <c r="AO510" s="64"/>
      <c r="AP510" s="64"/>
      <c r="AQ510" s="64"/>
      <c r="AR510" s="64"/>
      <c r="AS510" s="64"/>
      <c r="AT510" s="64"/>
      <c r="AU510" s="64"/>
      <c r="AV510" s="64"/>
      <c r="AW510" s="64"/>
      <c r="AX510" s="64"/>
      <c r="AY510" s="64"/>
      <c r="AZ510" s="64"/>
      <c r="BA510" s="64"/>
      <c r="BB510" s="64"/>
      <c r="BC510" s="64"/>
      <c r="BD510" s="64"/>
      <c r="BE510" s="64"/>
      <c r="BF510" s="64"/>
      <c r="BG510" s="64"/>
      <c r="BH510" s="64"/>
      <c r="BI510" s="64"/>
      <c r="BJ510" s="64"/>
      <c r="BK510" s="64"/>
      <c r="BL510" s="64"/>
      <c r="BM510" s="64"/>
      <c r="BN510" s="64"/>
      <c r="BO510" s="64"/>
      <c r="BP510" s="64"/>
      <c r="BQ510" s="64"/>
      <c r="BR510" s="64"/>
      <c r="BS510" s="64"/>
      <c r="BT510" s="64"/>
      <c r="BU510" s="64"/>
      <c r="BV510" s="64"/>
      <c r="BW510" s="64"/>
      <c r="BX510" s="64"/>
      <c r="BY510" s="64"/>
      <c r="BZ510" s="64"/>
      <c r="CA510" s="64"/>
      <c r="CB510" s="64"/>
      <c r="CC510" s="64"/>
      <c r="CD510" s="64"/>
      <c r="CE510" s="64"/>
      <c r="CF510" s="64"/>
      <c r="CG510" s="64"/>
      <c r="CH510" s="65"/>
    </row>
    <row r="511" spans="1:86" s="66" customFormat="1" ht="47.25" x14ac:dyDescent="0.25">
      <c r="A511" s="135">
        <v>1</v>
      </c>
      <c r="B511" s="76" t="s">
        <v>705</v>
      </c>
      <c r="C511" s="52"/>
      <c r="D511" s="52">
        <v>1</v>
      </c>
      <c r="E511" s="52"/>
      <c r="F511" s="52"/>
      <c r="G511" s="76"/>
      <c r="H511" s="142" t="s">
        <v>706</v>
      </c>
      <c r="I511" s="123">
        <v>12853</v>
      </c>
      <c r="J511" s="123">
        <v>12853</v>
      </c>
      <c r="K511" s="75">
        <v>7000</v>
      </c>
      <c r="L511" s="63">
        <f>K511-N511</f>
        <v>0</v>
      </c>
      <c r="M511" s="63">
        <f>N511+O511</f>
        <v>7000</v>
      </c>
      <c r="N511" s="75">
        <v>7000</v>
      </c>
      <c r="O511" s="63">
        <v>0</v>
      </c>
      <c r="P511" s="75">
        <v>5739</v>
      </c>
      <c r="Q511" s="75">
        <v>5739</v>
      </c>
      <c r="R511" s="128">
        <v>5168.4660000000003</v>
      </c>
      <c r="S511" s="128">
        <v>5168.4660000000003</v>
      </c>
      <c r="T511" s="75">
        <v>5739</v>
      </c>
      <c r="U511" s="75">
        <v>5739</v>
      </c>
      <c r="V511" s="63">
        <f t="shared" si="213"/>
        <v>12739</v>
      </c>
      <c r="W511" s="63">
        <f>Y511</f>
        <v>12739</v>
      </c>
      <c r="X511" s="123">
        <v>12853</v>
      </c>
      <c r="Y511" s="63">
        <f>K511+Q511</f>
        <v>12739</v>
      </c>
      <c r="Z511" s="63">
        <v>56</v>
      </c>
      <c r="AA511" s="63">
        <v>56</v>
      </c>
      <c r="AB511" s="63">
        <v>56</v>
      </c>
      <c r="AC511" s="63"/>
      <c r="AD511" s="63"/>
      <c r="AE511" s="63"/>
      <c r="AG511" s="102"/>
      <c r="AH511" s="116">
        <f t="shared" si="210"/>
        <v>0</v>
      </c>
      <c r="AI511" s="368">
        <f t="shared" si="203"/>
        <v>0</v>
      </c>
      <c r="AJ511" s="368">
        <f t="shared" si="204"/>
        <v>0</v>
      </c>
      <c r="AK511" s="64"/>
      <c r="AL511" s="64"/>
      <c r="AM511" s="64"/>
      <c r="AN511" s="64"/>
      <c r="AO511" s="64"/>
      <c r="AP511" s="64"/>
      <c r="AQ511" s="64"/>
      <c r="AR511" s="64"/>
      <c r="AS511" s="64"/>
      <c r="AT511" s="64"/>
      <c r="AU511" s="64"/>
      <c r="AV511" s="64"/>
      <c r="AW511" s="64"/>
      <c r="AX511" s="64"/>
      <c r="AY511" s="64"/>
      <c r="AZ511" s="64"/>
      <c r="BA511" s="64"/>
      <c r="BB511" s="64"/>
      <c r="BC511" s="64"/>
      <c r="BD511" s="64"/>
      <c r="BE511" s="64"/>
      <c r="BF511" s="64"/>
      <c r="BG511" s="64"/>
      <c r="BH511" s="64"/>
      <c r="BI511" s="64"/>
      <c r="BJ511" s="64"/>
      <c r="BK511" s="64"/>
      <c r="BL511" s="64"/>
      <c r="BM511" s="64"/>
      <c r="BN511" s="64"/>
      <c r="BO511" s="64"/>
      <c r="BP511" s="64"/>
      <c r="BQ511" s="64"/>
      <c r="BR511" s="64"/>
      <c r="BS511" s="64"/>
      <c r="BT511" s="64"/>
      <c r="BU511" s="64"/>
      <c r="BV511" s="64"/>
      <c r="BW511" s="64"/>
      <c r="BX511" s="64"/>
      <c r="BY511" s="64"/>
      <c r="BZ511" s="64"/>
      <c r="CA511" s="64"/>
      <c r="CB511" s="64"/>
      <c r="CC511" s="64"/>
      <c r="CD511" s="64"/>
      <c r="CE511" s="64"/>
      <c r="CF511" s="64"/>
      <c r="CG511" s="64"/>
      <c r="CH511" s="65"/>
    </row>
    <row r="512" spans="1:86" s="66" customFormat="1" ht="47.25" x14ac:dyDescent="0.25">
      <c r="A512" s="135">
        <v>2</v>
      </c>
      <c r="B512" s="70" t="s">
        <v>707</v>
      </c>
      <c r="C512" s="52"/>
      <c r="D512" s="52" t="s">
        <v>194</v>
      </c>
      <c r="E512" s="52"/>
      <c r="F512" s="52"/>
      <c r="G512" s="70"/>
      <c r="H512" s="142" t="s">
        <v>708</v>
      </c>
      <c r="I512" s="123">
        <v>13200</v>
      </c>
      <c r="J512" s="123">
        <v>13200</v>
      </c>
      <c r="K512" s="74">
        <v>7000</v>
      </c>
      <c r="L512" s="63">
        <f>K512-N512</f>
        <v>0</v>
      </c>
      <c r="M512" s="63">
        <f>N512+O512</f>
        <v>7000</v>
      </c>
      <c r="N512" s="74">
        <v>7000</v>
      </c>
      <c r="O512" s="63">
        <v>0</v>
      </c>
      <c r="P512" s="74">
        <v>6093</v>
      </c>
      <c r="Q512" s="74">
        <v>6093</v>
      </c>
      <c r="R512" s="128">
        <v>5402.9</v>
      </c>
      <c r="S512" s="128">
        <v>5402.9</v>
      </c>
      <c r="T512" s="74">
        <v>6093</v>
      </c>
      <c r="U512" s="74">
        <v>6093</v>
      </c>
      <c r="V512" s="63">
        <f t="shared" si="213"/>
        <v>13093</v>
      </c>
      <c r="W512" s="63">
        <f>Y512</f>
        <v>13093</v>
      </c>
      <c r="X512" s="123">
        <v>13200</v>
      </c>
      <c r="Y512" s="63">
        <f>K512+Q512</f>
        <v>13093</v>
      </c>
      <c r="Z512" s="63">
        <v>56</v>
      </c>
      <c r="AA512" s="63">
        <v>56</v>
      </c>
      <c r="AB512" s="63">
        <v>56</v>
      </c>
      <c r="AC512" s="63"/>
      <c r="AD512" s="63"/>
      <c r="AE512" s="63"/>
      <c r="AG512" s="102"/>
      <c r="AH512" s="116">
        <f t="shared" si="210"/>
        <v>0</v>
      </c>
      <c r="AI512" s="368">
        <f t="shared" si="203"/>
        <v>0</v>
      </c>
      <c r="AJ512" s="368">
        <f t="shared" si="204"/>
        <v>0</v>
      </c>
      <c r="AK512" s="64"/>
      <c r="AL512" s="64"/>
      <c r="AM512" s="64"/>
      <c r="AN512" s="64"/>
      <c r="AO512" s="64"/>
      <c r="AP512" s="64"/>
      <c r="AQ512" s="64"/>
      <c r="AR512" s="64"/>
      <c r="AS512" s="64"/>
      <c r="AT512" s="64"/>
      <c r="AU512" s="64"/>
      <c r="AV512" s="64"/>
      <c r="AW512" s="64"/>
      <c r="AX512" s="64"/>
      <c r="AY512" s="64"/>
      <c r="AZ512" s="64"/>
      <c r="BA512" s="64"/>
      <c r="BB512" s="64"/>
      <c r="BC512" s="64"/>
      <c r="BD512" s="64"/>
      <c r="BE512" s="64"/>
      <c r="BF512" s="64"/>
      <c r="BG512" s="64"/>
      <c r="BH512" s="64"/>
      <c r="BI512" s="64"/>
      <c r="BJ512" s="64"/>
      <c r="BK512" s="64"/>
      <c r="BL512" s="64"/>
      <c r="BM512" s="64"/>
      <c r="BN512" s="64"/>
      <c r="BO512" s="64"/>
      <c r="BP512" s="64"/>
      <c r="BQ512" s="64"/>
      <c r="BR512" s="64"/>
      <c r="BS512" s="64"/>
      <c r="BT512" s="64"/>
      <c r="BU512" s="64"/>
      <c r="BV512" s="64"/>
      <c r="BW512" s="64"/>
      <c r="BX512" s="64"/>
      <c r="BY512" s="64"/>
      <c r="BZ512" s="64"/>
      <c r="CA512" s="64"/>
      <c r="CB512" s="64"/>
      <c r="CC512" s="64"/>
      <c r="CD512" s="64"/>
      <c r="CE512" s="64"/>
      <c r="CF512" s="64"/>
      <c r="CG512" s="64"/>
      <c r="CH512" s="65"/>
    </row>
    <row r="513" spans="1:86" s="66" customFormat="1" ht="35.25" customHeight="1" x14ac:dyDescent="0.25">
      <c r="A513" s="135">
        <v>3</v>
      </c>
      <c r="B513" s="70" t="s">
        <v>709</v>
      </c>
      <c r="C513" s="52"/>
      <c r="D513" s="52" t="s">
        <v>194</v>
      </c>
      <c r="E513" s="52"/>
      <c r="F513" s="52"/>
      <c r="G513" s="70"/>
      <c r="H513" s="52" t="s">
        <v>710</v>
      </c>
      <c r="I513" s="60">
        <v>4320</v>
      </c>
      <c r="J513" s="60">
        <v>4320</v>
      </c>
      <c r="K513" s="71"/>
      <c r="L513" s="71"/>
      <c r="M513" s="71"/>
      <c r="N513" s="71"/>
      <c r="O513" s="71"/>
      <c r="P513" s="71">
        <v>2500</v>
      </c>
      <c r="Q513" s="71">
        <v>2500</v>
      </c>
      <c r="R513" s="71"/>
      <c r="S513" s="71"/>
      <c r="T513" s="71">
        <v>2500</v>
      </c>
      <c r="U513" s="71">
        <v>2500</v>
      </c>
      <c r="V513" s="63">
        <f t="shared" si="213"/>
        <v>2500</v>
      </c>
      <c r="W513" s="63">
        <f>Y513</f>
        <v>2500</v>
      </c>
      <c r="X513" s="60">
        <v>4320</v>
      </c>
      <c r="Y513" s="63">
        <f>K513+Q513</f>
        <v>2500</v>
      </c>
      <c r="Z513" s="63">
        <v>1744</v>
      </c>
      <c r="AA513" s="63">
        <v>1744</v>
      </c>
      <c r="AB513" s="63">
        <v>1744</v>
      </c>
      <c r="AC513" s="63"/>
      <c r="AD513" s="63"/>
      <c r="AE513" s="63"/>
      <c r="AF513" s="77"/>
      <c r="AG513" s="102"/>
      <c r="AH513" s="116">
        <f t="shared" si="210"/>
        <v>0</v>
      </c>
      <c r="AI513" s="368">
        <f t="shared" si="203"/>
        <v>0</v>
      </c>
      <c r="AJ513" s="368">
        <f t="shared" si="204"/>
        <v>0</v>
      </c>
      <c r="AK513" s="64"/>
      <c r="AL513" s="64"/>
      <c r="AM513" s="64"/>
      <c r="AN513" s="64"/>
      <c r="AO513" s="64"/>
      <c r="AP513" s="64"/>
      <c r="AQ513" s="64"/>
      <c r="AR513" s="64"/>
      <c r="AS513" s="64"/>
      <c r="AT513" s="64"/>
      <c r="AU513" s="64"/>
      <c r="AV513" s="64"/>
      <c r="AW513" s="64"/>
      <c r="AX513" s="64"/>
      <c r="AY513" s="64"/>
      <c r="AZ513" s="64"/>
      <c r="BA513" s="64"/>
      <c r="BB513" s="64"/>
      <c r="BC513" s="64"/>
      <c r="BD513" s="64"/>
      <c r="BE513" s="64"/>
      <c r="BF513" s="64"/>
      <c r="BG513" s="64"/>
      <c r="BH513" s="64"/>
      <c r="BI513" s="64"/>
      <c r="BJ513" s="64"/>
      <c r="BK513" s="64"/>
      <c r="BL513" s="64"/>
      <c r="BM513" s="64"/>
      <c r="BN513" s="64"/>
      <c r="BO513" s="64"/>
      <c r="BP513" s="64"/>
      <c r="BQ513" s="64"/>
      <c r="BR513" s="64"/>
      <c r="BS513" s="64"/>
      <c r="BT513" s="64"/>
      <c r="BU513" s="64"/>
      <c r="BV513" s="64"/>
      <c r="BW513" s="64"/>
      <c r="BX513" s="64"/>
      <c r="BY513" s="64"/>
      <c r="BZ513" s="64"/>
      <c r="CA513" s="64"/>
      <c r="CB513" s="64"/>
      <c r="CC513" s="64"/>
      <c r="CD513" s="64"/>
      <c r="CE513" s="64"/>
      <c r="CF513" s="64"/>
      <c r="CG513" s="64"/>
      <c r="CH513" s="65"/>
    </row>
    <row r="514" spans="1:86" s="66" customFormat="1" ht="45" customHeight="1" x14ac:dyDescent="0.25">
      <c r="A514" s="135">
        <v>4</v>
      </c>
      <c r="B514" s="70" t="s">
        <v>711</v>
      </c>
      <c r="C514" s="52"/>
      <c r="D514" s="52" t="s">
        <v>194</v>
      </c>
      <c r="E514" s="52"/>
      <c r="F514" s="52"/>
      <c r="G514" s="70"/>
      <c r="H514" s="72" t="s">
        <v>712</v>
      </c>
      <c r="I514" s="60">
        <v>4525</v>
      </c>
      <c r="J514" s="60">
        <v>4525</v>
      </c>
      <c r="K514" s="71"/>
      <c r="L514" s="71"/>
      <c r="M514" s="71"/>
      <c r="N514" s="71"/>
      <c r="O514" s="71"/>
      <c r="P514" s="71">
        <v>2600</v>
      </c>
      <c r="Q514" s="71">
        <v>2600</v>
      </c>
      <c r="R514" s="71"/>
      <c r="S514" s="71"/>
      <c r="T514" s="71">
        <v>2600</v>
      </c>
      <c r="U514" s="71">
        <v>2600</v>
      </c>
      <c r="V514" s="63">
        <f t="shared" si="213"/>
        <v>2600</v>
      </c>
      <c r="W514" s="63">
        <f>Y514</f>
        <v>2600</v>
      </c>
      <c r="X514" s="60">
        <v>4525</v>
      </c>
      <c r="Y514" s="63">
        <f>K514+Q514</f>
        <v>2600</v>
      </c>
      <c r="Z514" s="63">
        <v>1877</v>
      </c>
      <c r="AA514" s="63">
        <v>1877</v>
      </c>
      <c r="AB514" s="63">
        <v>1877</v>
      </c>
      <c r="AC514" s="63"/>
      <c r="AD514" s="63"/>
      <c r="AE514" s="63"/>
      <c r="AG514" s="102"/>
      <c r="AH514" s="116">
        <f t="shared" si="210"/>
        <v>0</v>
      </c>
      <c r="AI514" s="368">
        <f t="shared" si="203"/>
        <v>0</v>
      </c>
      <c r="AJ514" s="368">
        <f t="shared" si="204"/>
        <v>0</v>
      </c>
      <c r="AK514" s="64"/>
      <c r="AL514" s="64"/>
      <c r="AM514" s="64"/>
      <c r="AN514" s="64"/>
      <c r="AO514" s="64"/>
      <c r="AP514" s="64"/>
      <c r="AQ514" s="64"/>
      <c r="AR514" s="64"/>
      <c r="AS514" s="64"/>
      <c r="AT514" s="64"/>
      <c r="AU514" s="64"/>
      <c r="AV514" s="64"/>
      <c r="AW514" s="64"/>
      <c r="AX514" s="64"/>
      <c r="AY514" s="64"/>
      <c r="AZ514" s="64"/>
      <c r="BA514" s="64"/>
      <c r="BB514" s="64"/>
      <c r="BC514" s="64"/>
      <c r="BD514" s="64"/>
      <c r="BE514" s="64"/>
      <c r="BF514" s="64"/>
      <c r="BG514" s="64"/>
      <c r="BH514" s="64"/>
      <c r="BI514" s="64"/>
      <c r="BJ514" s="64"/>
      <c r="BK514" s="64"/>
      <c r="BL514" s="64"/>
      <c r="BM514" s="64"/>
      <c r="BN514" s="64"/>
      <c r="BO514" s="64"/>
      <c r="BP514" s="64"/>
      <c r="BQ514" s="64"/>
      <c r="BR514" s="64"/>
      <c r="BS514" s="64"/>
      <c r="BT514" s="64"/>
      <c r="BU514" s="64"/>
      <c r="BV514" s="64"/>
      <c r="BW514" s="64"/>
      <c r="BX514" s="64"/>
      <c r="BY514" s="64"/>
      <c r="BZ514" s="64"/>
      <c r="CA514" s="64"/>
      <c r="CB514" s="64"/>
      <c r="CC514" s="64"/>
      <c r="CD514" s="64"/>
      <c r="CE514" s="64"/>
      <c r="CF514" s="64"/>
      <c r="CG514" s="64"/>
      <c r="CH514" s="65"/>
    </row>
    <row r="515" spans="1:86" s="122" customFormat="1" ht="38.1" hidden="1" customHeight="1" x14ac:dyDescent="0.25">
      <c r="A515" s="143" t="s">
        <v>210</v>
      </c>
      <c r="B515" s="144" t="s">
        <v>189</v>
      </c>
      <c r="C515" s="52"/>
      <c r="D515" s="52"/>
      <c r="E515" s="52"/>
      <c r="F515" s="52"/>
      <c r="G515" s="144"/>
      <c r="H515" s="105"/>
      <c r="I515" s="180"/>
      <c r="J515" s="180"/>
      <c r="K515" s="181"/>
      <c r="L515" s="54"/>
      <c r="M515" s="54"/>
      <c r="N515" s="181"/>
      <c r="O515" s="54"/>
      <c r="P515" s="181"/>
      <c r="Q515" s="181"/>
      <c r="R515" s="181"/>
      <c r="S515" s="181"/>
      <c r="T515" s="181"/>
      <c r="U515" s="181"/>
      <c r="V515" s="63">
        <f t="shared" si="213"/>
        <v>0</v>
      </c>
      <c r="W515" s="54"/>
      <c r="X515" s="180"/>
      <c r="Y515" s="54"/>
      <c r="Z515" s="54"/>
      <c r="AA515" s="54"/>
      <c r="AB515" s="54"/>
      <c r="AC515" s="54"/>
      <c r="AD515" s="54"/>
      <c r="AE515" s="54"/>
      <c r="AG515" s="140"/>
      <c r="AH515" s="116">
        <f t="shared" si="210"/>
        <v>0</v>
      </c>
      <c r="AI515" s="368">
        <f t="shared" si="203"/>
        <v>0</v>
      </c>
      <c r="AJ515" s="368">
        <f t="shared" si="204"/>
        <v>0</v>
      </c>
      <c r="AK515" s="120"/>
      <c r="AL515" s="120"/>
      <c r="AM515" s="120"/>
      <c r="AN515" s="120"/>
      <c r="AO515" s="120"/>
      <c r="AP515" s="120"/>
      <c r="AQ515" s="120"/>
      <c r="AR515" s="120"/>
      <c r="AS515" s="120"/>
      <c r="AT515" s="120"/>
      <c r="AU515" s="120"/>
      <c r="AV515" s="120"/>
      <c r="AW515" s="120"/>
      <c r="AX515" s="120"/>
      <c r="AY515" s="120"/>
      <c r="AZ515" s="120"/>
      <c r="BA515" s="120"/>
      <c r="BB515" s="120"/>
      <c r="BC515" s="120"/>
      <c r="BD515" s="120"/>
      <c r="BE515" s="120"/>
      <c r="BF515" s="120"/>
      <c r="BG515" s="120"/>
      <c r="BH515" s="120"/>
      <c r="BI515" s="120"/>
      <c r="BJ515" s="120"/>
      <c r="BK515" s="120"/>
      <c r="BL515" s="120"/>
      <c r="BM515" s="120"/>
      <c r="BN515" s="120"/>
      <c r="BO515" s="120"/>
      <c r="BP515" s="120"/>
      <c r="BQ515" s="120"/>
      <c r="BR515" s="120"/>
      <c r="BS515" s="120"/>
      <c r="BT515" s="120"/>
      <c r="BU515" s="120"/>
      <c r="BV515" s="120"/>
      <c r="BW515" s="120"/>
      <c r="BX515" s="120"/>
      <c r="BY515" s="120"/>
      <c r="BZ515" s="120"/>
      <c r="CA515" s="120"/>
      <c r="CB515" s="120"/>
      <c r="CC515" s="120"/>
      <c r="CD515" s="120"/>
      <c r="CE515" s="120"/>
      <c r="CF515" s="120"/>
      <c r="CG515" s="120"/>
      <c r="CH515" s="121"/>
    </row>
    <row r="516" spans="1:86" s="122" customFormat="1" ht="38.1" hidden="1" customHeight="1" x14ac:dyDescent="0.25">
      <c r="A516" s="143" t="s">
        <v>207</v>
      </c>
      <c r="B516" s="144" t="s">
        <v>1162</v>
      </c>
      <c r="C516" s="52"/>
      <c r="D516" s="52"/>
      <c r="E516" s="52"/>
      <c r="F516" s="52"/>
      <c r="G516" s="144"/>
      <c r="H516" s="105"/>
      <c r="I516" s="180">
        <f>SUM(I517:I521)</f>
        <v>27209</v>
      </c>
      <c r="J516" s="180">
        <f t="shared" ref="J516:AE516" si="214">SUM(J517:J521)</f>
        <v>27209</v>
      </c>
      <c r="K516" s="180">
        <f t="shared" si="214"/>
        <v>0</v>
      </c>
      <c r="L516" s="180">
        <f t="shared" si="214"/>
        <v>0</v>
      </c>
      <c r="M516" s="180">
        <f t="shared" si="214"/>
        <v>0</v>
      </c>
      <c r="N516" s="180">
        <f t="shared" si="214"/>
        <v>0</v>
      </c>
      <c r="O516" s="180">
        <f t="shared" si="214"/>
        <v>0</v>
      </c>
      <c r="P516" s="180">
        <f t="shared" si="214"/>
        <v>0</v>
      </c>
      <c r="Q516" s="180">
        <f t="shared" si="214"/>
        <v>0</v>
      </c>
      <c r="R516" s="180">
        <f t="shared" si="214"/>
        <v>0</v>
      </c>
      <c r="S516" s="180">
        <f t="shared" si="214"/>
        <v>0</v>
      </c>
      <c r="T516" s="180">
        <f t="shared" si="214"/>
        <v>0</v>
      </c>
      <c r="U516" s="180">
        <f t="shared" si="214"/>
        <v>0</v>
      </c>
      <c r="V516" s="180">
        <f t="shared" si="214"/>
        <v>0</v>
      </c>
      <c r="W516" s="180">
        <f t="shared" si="214"/>
        <v>0</v>
      </c>
      <c r="X516" s="180">
        <f t="shared" si="214"/>
        <v>27209</v>
      </c>
      <c r="Y516" s="180">
        <f t="shared" si="214"/>
        <v>0</v>
      </c>
      <c r="Z516" s="180"/>
      <c r="AA516" s="180">
        <f t="shared" si="214"/>
        <v>8500</v>
      </c>
      <c r="AB516" s="180">
        <f t="shared" si="214"/>
        <v>0</v>
      </c>
      <c r="AC516" s="180">
        <f t="shared" si="214"/>
        <v>8500</v>
      </c>
      <c r="AD516" s="180">
        <f t="shared" si="214"/>
        <v>0</v>
      </c>
      <c r="AE516" s="180">
        <f t="shared" si="214"/>
        <v>0</v>
      </c>
      <c r="AF516" s="105" t="s">
        <v>1167</v>
      </c>
      <c r="AG516" s="140"/>
      <c r="AH516" s="116">
        <f t="shared" si="210"/>
        <v>0</v>
      </c>
      <c r="AI516" s="368">
        <f t="shared" si="203"/>
        <v>0</v>
      </c>
      <c r="AJ516" s="368">
        <f t="shared" si="204"/>
        <v>0</v>
      </c>
      <c r="AK516" s="120"/>
      <c r="AL516" s="120"/>
      <c r="AM516" s="120"/>
      <c r="AN516" s="120"/>
      <c r="AO516" s="120"/>
      <c r="AP516" s="120"/>
      <c r="AQ516" s="120"/>
      <c r="AR516" s="120"/>
      <c r="AS516" s="120"/>
      <c r="AT516" s="120"/>
      <c r="AU516" s="120"/>
      <c r="AV516" s="120"/>
      <c r="AW516" s="120"/>
      <c r="AX516" s="120"/>
      <c r="AY516" s="120"/>
      <c r="AZ516" s="120"/>
      <c r="BA516" s="120"/>
      <c r="BB516" s="120"/>
      <c r="BC516" s="120"/>
      <c r="BD516" s="120"/>
      <c r="BE516" s="120"/>
      <c r="BF516" s="120"/>
      <c r="BG516" s="120"/>
      <c r="BH516" s="120"/>
      <c r="BI516" s="120"/>
      <c r="BJ516" s="120"/>
      <c r="BK516" s="120"/>
      <c r="BL516" s="120"/>
      <c r="BM516" s="120"/>
      <c r="BN516" s="120"/>
      <c r="BO516" s="120"/>
      <c r="BP516" s="120"/>
      <c r="BQ516" s="120"/>
      <c r="BR516" s="120"/>
      <c r="BS516" s="120"/>
      <c r="BT516" s="120"/>
      <c r="BU516" s="120"/>
      <c r="BV516" s="120"/>
      <c r="BW516" s="120"/>
      <c r="BX516" s="120"/>
      <c r="BY516" s="120"/>
      <c r="BZ516" s="120"/>
      <c r="CA516" s="120"/>
      <c r="CB516" s="120"/>
      <c r="CC516" s="120"/>
      <c r="CD516" s="120"/>
      <c r="CE516" s="120"/>
      <c r="CF516" s="120"/>
      <c r="CG516" s="120"/>
      <c r="CH516" s="121"/>
    </row>
    <row r="517" spans="1:86" s="66" customFormat="1" ht="40.5" hidden="1" customHeight="1" x14ac:dyDescent="0.25">
      <c r="A517" s="135">
        <v>1</v>
      </c>
      <c r="B517" s="70" t="s">
        <v>713</v>
      </c>
      <c r="C517" s="52"/>
      <c r="D517" s="52"/>
      <c r="E517" s="52" t="s">
        <v>194</v>
      </c>
      <c r="F517" s="52"/>
      <c r="G517" s="70"/>
      <c r="H517" s="142"/>
      <c r="I517" s="60">
        <v>6484</v>
      </c>
      <c r="J517" s="60">
        <v>6484</v>
      </c>
      <c r="K517" s="71"/>
      <c r="L517" s="71"/>
      <c r="M517" s="71"/>
      <c r="N517" s="71"/>
      <c r="O517" s="71"/>
      <c r="P517" s="71"/>
      <c r="Q517" s="71"/>
      <c r="R517" s="71"/>
      <c r="S517" s="71"/>
      <c r="T517" s="71"/>
      <c r="U517" s="71"/>
      <c r="V517" s="63">
        <f t="shared" si="213"/>
        <v>0</v>
      </c>
      <c r="W517" s="63">
        <f>Y517</f>
        <v>0</v>
      </c>
      <c r="X517" s="60">
        <v>6484</v>
      </c>
      <c r="Y517" s="63">
        <f>K517+Q517</f>
        <v>0</v>
      </c>
      <c r="Z517" s="63"/>
      <c r="AA517" s="63">
        <v>2000</v>
      </c>
      <c r="AB517" s="63"/>
      <c r="AC517" s="63">
        <v>2000</v>
      </c>
      <c r="AD517" s="63"/>
      <c r="AE517" s="63"/>
      <c r="AG517" s="102"/>
      <c r="AH517" s="116">
        <f t="shared" si="210"/>
        <v>0</v>
      </c>
      <c r="AI517" s="368">
        <f t="shared" si="203"/>
        <v>0</v>
      </c>
      <c r="AJ517" s="368">
        <f t="shared" si="204"/>
        <v>0</v>
      </c>
      <c r="AK517" s="64"/>
      <c r="AL517" s="64"/>
      <c r="AM517" s="64"/>
      <c r="AN517" s="64"/>
      <c r="AO517" s="64"/>
      <c r="AP517" s="64"/>
      <c r="AQ517" s="64"/>
      <c r="AR517" s="64"/>
      <c r="AS517" s="64"/>
      <c r="AT517" s="64"/>
      <c r="AU517" s="64"/>
      <c r="AV517" s="64"/>
      <c r="AW517" s="64"/>
      <c r="AX517" s="64"/>
      <c r="AY517" s="64"/>
      <c r="AZ517" s="64"/>
      <c r="BA517" s="64"/>
      <c r="BB517" s="64"/>
      <c r="BC517" s="64"/>
      <c r="BD517" s="64"/>
      <c r="BE517" s="64"/>
      <c r="BF517" s="64"/>
      <c r="BG517" s="64"/>
      <c r="BH517" s="64"/>
      <c r="BI517" s="64"/>
      <c r="BJ517" s="64"/>
      <c r="BK517" s="64"/>
      <c r="BL517" s="64"/>
      <c r="BM517" s="64"/>
      <c r="BN517" s="64"/>
      <c r="BO517" s="64"/>
      <c r="BP517" s="64"/>
      <c r="BQ517" s="64"/>
      <c r="BR517" s="64"/>
      <c r="BS517" s="64"/>
      <c r="BT517" s="64"/>
      <c r="BU517" s="64"/>
      <c r="BV517" s="64"/>
      <c r="BW517" s="64"/>
      <c r="BX517" s="64"/>
      <c r="BY517" s="64"/>
      <c r="BZ517" s="64"/>
      <c r="CA517" s="64"/>
      <c r="CB517" s="64"/>
      <c r="CC517" s="64"/>
      <c r="CD517" s="64"/>
      <c r="CE517" s="64"/>
      <c r="CF517" s="64"/>
      <c r="CG517" s="64"/>
      <c r="CH517" s="65"/>
    </row>
    <row r="518" spans="1:86" s="66" customFormat="1" ht="40.5" hidden="1" customHeight="1" x14ac:dyDescent="0.25">
      <c r="A518" s="135">
        <v>2</v>
      </c>
      <c r="B518" s="70" t="s">
        <v>714</v>
      </c>
      <c r="C518" s="52"/>
      <c r="D518" s="52"/>
      <c r="E518" s="52" t="s">
        <v>194</v>
      </c>
      <c r="F518" s="52"/>
      <c r="G518" s="70"/>
      <c r="H518" s="142"/>
      <c r="I518" s="60">
        <v>8356</v>
      </c>
      <c r="J518" s="60">
        <v>8356</v>
      </c>
      <c r="K518" s="71"/>
      <c r="L518" s="71"/>
      <c r="M518" s="71"/>
      <c r="N518" s="71"/>
      <c r="O518" s="71"/>
      <c r="P518" s="71"/>
      <c r="Q518" s="71"/>
      <c r="R518" s="71"/>
      <c r="S518" s="71"/>
      <c r="T518" s="71"/>
      <c r="U518" s="71"/>
      <c r="V518" s="63">
        <f t="shared" si="213"/>
        <v>0</v>
      </c>
      <c r="W518" s="63">
        <f>Y518</f>
        <v>0</v>
      </c>
      <c r="X518" s="60">
        <v>8356</v>
      </c>
      <c r="Y518" s="63">
        <f>K518+Q518</f>
        <v>0</v>
      </c>
      <c r="Z518" s="63"/>
      <c r="AA518" s="63">
        <v>2000</v>
      </c>
      <c r="AB518" s="63"/>
      <c r="AC518" s="63">
        <v>2000</v>
      </c>
      <c r="AD518" s="63"/>
      <c r="AE518" s="63"/>
      <c r="AG518" s="102"/>
      <c r="AH518" s="116">
        <f t="shared" si="210"/>
        <v>0</v>
      </c>
      <c r="AI518" s="368">
        <f t="shared" si="203"/>
        <v>0</v>
      </c>
      <c r="AJ518" s="368">
        <f t="shared" si="204"/>
        <v>0</v>
      </c>
      <c r="AK518" s="64"/>
      <c r="AL518" s="64"/>
      <c r="AM518" s="64"/>
      <c r="AN518" s="64"/>
      <c r="AO518" s="64"/>
      <c r="AP518" s="64"/>
      <c r="AQ518" s="64"/>
      <c r="AR518" s="64"/>
      <c r="AS518" s="64"/>
      <c r="AT518" s="64"/>
      <c r="AU518" s="64"/>
      <c r="AV518" s="64"/>
      <c r="AW518" s="64"/>
      <c r="AX518" s="64"/>
      <c r="AY518" s="64"/>
      <c r="AZ518" s="64"/>
      <c r="BA518" s="64"/>
      <c r="BB518" s="64"/>
      <c r="BC518" s="64"/>
      <c r="BD518" s="64"/>
      <c r="BE518" s="64"/>
      <c r="BF518" s="64"/>
      <c r="BG518" s="64"/>
      <c r="BH518" s="64"/>
      <c r="BI518" s="64"/>
      <c r="BJ518" s="64"/>
      <c r="BK518" s="64"/>
      <c r="BL518" s="64"/>
      <c r="BM518" s="64"/>
      <c r="BN518" s="64"/>
      <c r="BO518" s="64"/>
      <c r="BP518" s="64"/>
      <c r="BQ518" s="64"/>
      <c r="BR518" s="64"/>
      <c r="BS518" s="64"/>
      <c r="BT518" s="64"/>
      <c r="BU518" s="64"/>
      <c r="BV518" s="64"/>
      <c r="BW518" s="64"/>
      <c r="BX518" s="64"/>
      <c r="BY518" s="64"/>
      <c r="BZ518" s="64"/>
      <c r="CA518" s="64"/>
      <c r="CB518" s="64"/>
      <c r="CC518" s="64"/>
      <c r="CD518" s="64"/>
      <c r="CE518" s="64"/>
      <c r="CF518" s="64"/>
      <c r="CG518" s="64"/>
      <c r="CH518" s="65"/>
    </row>
    <row r="519" spans="1:86" s="66" customFormat="1" ht="40.5" hidden="1" customHeight="1" x14ac:dyDescent="0.25">
      <c r="A519" s="135">
        <v>3</v>
      </c>
      <c r="B519" s="76" t="s">
        <v>715</v>
      </c>
      <c r="C519" s="52"/>
      <c r="D519" s="52"/>
      <c r="E519" s="52">
        <v>1</v>
      </c>
      <c r="F519" s="52"/>
      <c r="G519" s="76"/>
      <c r="H519" s="142"/>
      <c r="I519" s="60">
        <f>2311+205</f>
        <v>2516</v>
      </c>
      <c r="J519" s="60">
        <f>2311+205</f>
        <v>2516</v>
      </c>
      <c r="K519" s="71"/>
      <c r="L519" s="71"/>
      <c r="M519" s="71"/>
      <c r="N519" s="71"/>
      <c r="O519" s="71"/>
      <c r="P519" s="71"/>
      <c r="Q519" s="71"/>
      <c r="R519" s="71"/>
      <c r="S519" s="71"/>
      <c r="T519" s="71"/>
      <c r="U519" s="71"/>
      <c r="V519" s="63">
        <f t="shared" si="213"/>
        <v>0</v>
      </c>
      <c r="W519" s="63">
        <f>Y519</f>
        <v>0</v>
      </c>
      <c r="X519" s="60">
        <f>2311+205</f>
        <v>2516</v>
      </c>
      <c r="Y519" s="63">
        <f>K519+Q519</f>
        <v>0</v>
      </c>
      <c r="Z519" s="63"/>
      <c r="AA519" s="63">
        <v>1000</v>
      </c>
      <c r="AB519" s="63"/>
      <c r="AC519" s="63">
        <v>1000</v>
      </c>
      <c r="AD519" s="63"/>
      <c r="AE519" s="63"/>
      <c r="AF519" s="77"/>
      <c r="AG519" s="102"/>
      <c r="AH519" s="116">
        <f t="shared" si="210"/>
        <v>0</v>
      </c>
      <c r="AI519" s="368">
        <f t="shared" si="203"/>
        <v>0</v>
      </c>
      <c r="AJ519" s="368">
        <f t="shared" si="204"/>
        <v>0</v>
      </c>
      <c r="AK519" s="64"/>
      <c r="AL519" s="64"/>
      <c r="AM519" s="64"/>
      <c r="AN519" s="64"/>
      <c r="AO519" s="64"/>
      <c r="AP519" s="64"/>
      <c r="AQ519" s="64"/>
      <c r="AR519" s="64"/>
      <c r="AS519" s="64"/>
      <c r="AT519" s="64"/>
      <c r="AU519" s="64"/>
      <c r="AV519" s="64"/>
      <c r="AW519" s="64"/>
      <c r="AX519" s="64"/>
      <c r="AY519" s="64"/>
      <c r="AZ519" s="64"/>
      <c r="BA519" s="64"/>
      <c r="BB519" s="64"/>
      <c r="BC519" s="64"/>
      <c r="BD519" s="64"/>
      <c r="BE519" s="64"/>
      <c r="BF519" s="64"/>
      <c r="BG519" s="64"/>
      <c r="BH519" s="64"/>
      <c r="BI519" s="64"/>
      <c r="BJ519" s="64"/>
      <c r="BK519" s="64"/>
      <c r="BL519" s="64"/>
      <c r="BM519" s="64"/>
      <c r="BN519" s="64"/>
      <c r="BO519" s="64"/>
      <c r="BP519" s="64"/>
      <c r="BQ519" s="64"/>
      <c r="BR519" s="64"/>
      <c r="BS519" s="64"/>
      <c r="BT519" s="64"/>
      <c r="BU519" s="64"/>
      <c r="BV519" s="64"/>
      <c r="BW519" s="64"/>
      <c r="BX519" s="64"/>
      <c r="BY519" s="64"/>
      <c r="BZ519" s="64"/>
      <c r="CA519" s="64"/>
      <c r="CB519" s="64"/>
      <c r="CC519" s="64"/>
      <c r="CD519" s="64"/>
      <c r="CE519" s="64"/>
      <c r="CF519" s="64"/>
      <c r="CG519" s="64"/>
      <c r="CH519" s="65"/>
    </row>
    <row r="520" spans="1:86" s="66" customFormat="1" ht="40.5" hidden="1" customHeight="1" x14ac:dyDescent="0.25">
      <c r="A520" s="135">
        <v>4</v>
      </c>
      <c r="B520" s="70" t="s">
        <v>716</v>
      </c>
      <c r="C520" s="52"/>
      <c r="D520" s="52"/>
      <c r="E520" s="52" t="s">
        <v>194</v>
      </c>
      <c r="F520" s="52"/>
      <c r="G520" s="70"/>
      <c r="H520" s="142"/>
      <c r="I520" s="60">
        <v>4525</v>
      </c>
      <c r="J520" s="60">
        <v>4525</v>
      </c>
      <c r="K520" s="71"/>
      <c r="L520" s="71"/>
      <c r="M520" s="71"/>
      <c r="N520" s="71"/>
      <c r="O520" s="71"/>
      <c r="P520" s="71"/>
      <c r="Q520" s="71"/>
      <c r="R520" s="71"/>
      <c r="S520" s="71"/>
      <c r="T520" s="71"/>
      <c r="U520" s="71"/>
      <c r="V520" s="63">
        <f t="shared" si="213"/>
        <v>0</v>
      </c>
      <c r="W520" s="63">
        <f>Y520</f>
        <v>0</v>
      </c>
      <c r="X520" s="60">
        <v>4525</v>
      </c>
      <c r="Y520" s="63">
        <f>K520+Q520</f>
        <v>0</v>
      </c>
      <c r="Z520" s="63"/>
      <c r="AA520" s="63">
        <v>1500</v>
      </c>
      <c r="AB520" s="63"/>
      <c r="AC520" s="63">
        <v>1500</v>
      </c>
      <c r="AD520" s="63"/>
      <c r="AE520" s="63"/>
      <c r="AG520" s="102"/>
      <c r="AH520" s="116">
        <f t="shared" si="210"/>
        <v>0</v>
      </c>
      <c r="AI520" s="368">
        <f t="shared" si="203"/>
        <v>0</v>
      </c>
      <c r="AJ520" s="368">
        <f t="shared" si="204"/>
        <v>0</v>
      </c>
      <c r="AK520" s="64"/>
      <c r="AL520" s="64"/>
      <c r="AM520" s="64"/>
      <c r="AN520" s="64"/>
      <c r="AO520" s="64"/>
      <c r="AP520" s="64"/>
      <c r="AQ520" s="64"/>
      <c r="AR520" s="64"/>
      <c r="AS520" s="64"/>
      <c r="AT520" s="64"/>
      <c r="AU520" s="64"/>
      <c r="AV520" s="64"/>
      <c r="AW520" s="64"/>
      <c r="AX520" s="64"/>
      <c r="AY520" s="64"/>
      <c r="AZ520" s="64"/>
      <c r="BA520" s="64"/>
      <c r="BB520" s="64"/>
      <c r="BC520" s="64"/>
      <c r="BD520" s="64"/>
      <c r="BE520" s="64"/>
      <c r="BF520" s="64"/>
      <c r="BG520" s="64"/>
      <c r="BH520" s="64"/>
      <c r="BI520" s="64"/>
      <c r="BJ520" s="64"/>
      <c r="BK520" s="64"/>
      <c r="BL520" s="64"/>
      <c r="BM520" s="64"/>
      <c r="BN520" s="64"/>
      <c r="BO520" s="64"/>
      <c r="BP520" s="64"/>
      <c r="BQ520" s="64"/>
      <c r="BR520" s="64"/>
      <c r="BS520" s="64"/>
      <c r="BT520" s="64"/>
      <c r="BU520" s="64"/>
      <c r="BV520" s="64"/>
      <c r="BW520" s="64"/>
      <c r="BX520" s="64"/>
      <c r="BY520" s="64"/>
      <c r="BZ520" s="64"/>
      <c r="CA520" s="64"/>
      <c r="CB520" s="64"/>
      <c r="CC520" s="64"/>
      <c r="CD520" s="64"/>
      <c r="CE520" s="64"/>
      <c r="CF520" s="64"/>
      <c r="CG520" s="64"/>
      <c r="CH520" s="65"/>
    </row>
    <row r="521" spans="1:86" s="66" customFormat="1" ht="54.75" hidden="1" customHeight="1" x14ac:dyDescent="0.25">
      <c r="A521" s="135">
        <v>5</v>
      </c>
      <c r="B521" s="70" t="s">
        <v>717</v>
      </c>
      <c r="C521" s="52"/>
      <c r="D521" s="52"/>
      <c r="E521" s="52" t="s">
        <v>194</v>
      </c>
      <c r="F521" s="52"/>
      <c r="G521" s="70"/>
      <c r="H521" s="142"/>
      <c r="I521" s="60">
        <v>5328</v>
      </c>
      <c r="J521" s="60">
        <v>5328</v>
      </c>
      <c r="K521" s="71"/>
      <c r="L521" s="71"/>
      <c r="M521" s="71"/>
      <c r="N521" s="71"/>
      <c r="O521" s="71"/>
      <c r="P521" s="71"/>
      <c r="Q521" s="71"/>
      <c r="R521" s="71"/>
      <c r="S521" s="71"/>
      <c r="T521" s="71"/>
      <c r="U521" s="71"/>
      <c r="V521" s="63">
        <f t="shared" si="213"/>
        <v>0</v>
      </c>
      <c r="W521" s="63">
        <f>Y521</f>
        <v>0</v>
      </c>
      <c r="X521" s="60">
        <v>5328</v>
      </c>
      <c r="Y521" s="63">
        <f>K521+Q521</f>
        <v>0</v>
      </c>
      <c r="Z521" s="63"/>
      <c r="AA521" s="63">
        <v>2000</v>
      </c>
      <c r="AB521" s="63"/>
      <c r="AC521" s="63">
        <v>2000</v>
      </c>
      <c r="AD521" s="63"/>
      <c r="AE521" s="63"/>
      <c r="AG521" s="102"/>
      <c r="AH521" s="116">
        <f t="shared" si="210"/>
        <v>0</v>
      </c>
      <c r="AI521" s="368">
        <f t="shared" si="203"/>
        <v>0</v>
      </c>
      <c r="AJ521" s="368">
        <f t="shared" si="204"/>
        <v>0</v>
      </c>
      <c r="AK521" s="64"/>
      <c r="AL521" s="64"/>
      <c r="AM521" s="64"/>
      <c r="AN521" s="64"/>
      <c r="AO521" s="64"/>
      <c r="AP521" s="64"/>
      <c r="AQ521" s="64"/>
      <c r="AR521" s="64"/>
      <c r="AS521" s="64"/>
      <c r="AT521" s="64"/>
      <c r="AU521" s="64"/>
      <c r="AV521" s="64"/>
      <c r="AW521" s="64"/>
      <c r="AX521" s="64"/>
      <c r="AY521" s="64"/>
      <c r="AZ521" s="64"/>
      <c r="BA521" s="64"/>
      <c r="BB521" s="64"/>
      <c r="BC521" s="64"/>
      <c r="BD521" s="64"/>
      <c r="BE521" s="64"/>
      <c r="BF521" s="64"/>
      <c r="BG521" s="64"/>
      <c r="BH521" s="64"/>
      <c r="BI521" s="64"/>
      <c r="BJ521" s="64"/>
      <c r="BK521" s="64"/>
      <c r="BL521" s="64"/>
      <c r="BM521" s="64"/>
      <c r="BN521" s="64"/>
      <c r="BO521" s="64"/>
      <c r="BP521" s="64"/>
      <c r="BQ521" s="64"/>
      <c r="BR521" s="64"/>
      <c r="BS521" s="64"/>
      <c r="BT521" s="64"/>
      <c r="BU521" s="64"/>
      <c r="BV521" s="64"/>
      <c r="BW521" s="64"/>
      <c r="BX521" s="64"/>
      <c r="BY521" s="64"/>
      <c r="BZ521" s="64"/>
      <c r="CA521" s="64"/>
      <c r="CB521" s="64"/>
      <c r="CC521" s="64"/>
      <c r="CD521" s="64"/>
      <c r="CE521" s="64"/>
      <c r="CF521" s="64"/>
      <c r="CG521" s="64"/>
      <c r="CH521" s="65"/>
    </row>
    <row r="522" spans="1:86" s="66" customFormat="1" ht="47.25" hidden="1" x14ac:dyDescent="0.25">
      <c r="A522" s="55" t="s">
        <v>78</v>
      </c>
      <c r="B522" s="56" t="s">
        <v>244</v>
      </c>
      <c r="C522" s="52"/>
      <c r="D522" s="52"/>
      <c r="E522" s="52"/>
      <c r="F522" s="52"/>
      <c r="G522" s="56"/>
      <c r="H522" s="142"/>
      <c r="I522" s="101">
        <f>I524</f>
        <v>4190</v>
      </c>
      <c r="J522" s="101">
        <f t="shared" ref="J522:AE522" si="215">J524</f>
        <v>4190</v>
      </c>
      <c r="K522" s="101">
        <f t="shared" si="215"/>
        <v>0</v>
      </c>
      <c r="L522" s="101">
        <f t="shared" si="215"/>
        <v>0</v>
      </c>
      <c r="M522" s="101">
        <f t="shared" si="215"/>
        <v>0</v>
      </c>
      <c r="N522" s="101">
        <f t="shared" si="215"/>
        <v>0</v>
      </c>
      <c r="O522" s="101">
        <f t="shared" si="215"/>
        <v>0</v>
      </c>
      <c r="P522" s="101">
        <f t="shared" si="215"/>
        <v>0</v>
      </c>
      <c r="Q522" s="101">
        <f t="shared" si="215"/>
        <v>0</v>
      </c>
      <c r="R522" s="101">
        <f t="shared" si="215"/>
        <v>0</v>
      </c>
      <c r="S522" s="101">
        <f t="shared" si="215"/>
        <v>0</v>
      </c>
      <c r="T522" s="101">
        <f t="shared" si="215"/>
        <v>0</v>
      </c>
      <c r="U522" s="101">
        <f t="shared" si="215"/>
        <v>0</v>
      </c>
      <c r="V522" s="101">
        <f t="shared" si="215"/>
        <v>0</v>
      </c>
      <c r="W522" s="101">
        <f t="shared" si="215"/>
        <v>0</v>
      </c>
      <c r="X522" s="101">
        <f t="shared" si="215"/>
        <v>4190</v>
      </c>
      <c r="Y522" s="101">
        <f t="shared" si="215"/>
        <v>0</v>
      </c>
      <c r="Z522" s="101">
        <f t="shared" si="215"/>
        <v>0</v>
      </c>
      <c r="AA522" s="101">
        <f t="shared" si="215"/>
        <v>1205</v>
      </c>
      <c r="AB522" s="101">
        <f t="shared" si="215"/>
        <v>0</v>
      </c>
      <c r="AC522" s="101">
        <f t="shared" si="215"/>
        <v>1205</v>
      </c>
      <c r="AD522" s="101">
        <f t="shared" si="215"/>
        <v>0</v>
      </c>
      <c r="AE522" s="101">
        <f t="shared" si="215"/>
        <v>0</v>
      </c>
      <c r="AG522" s="102"/>
      <c r="AH522" s="116">
        <f t="shared" si="210"/>
        <v>0</v>
      </c>
      <c r="AI522" s="368">
        <f t="shared" si="203"/>
        <v>0</v>
      </c>
      <c r="AJ522" s="368">
        <f t="shared" si="204"/>
        <v>0</v>
      </c>
      <c r="AK522" s="64"/>
      <c r="AL522" s="64"/>
      <c r="AM522" s="64"/>
      <c r="AN522" s="64"/>
      <c r="AO522" s="64"/>
      <c r="AP522" s="64"/>
      <c r="AQ522" s="64"/>
      <c r="AR522" s="64"/>
      <c r="AS522" s="64"/>
      <c r="AT522" s="64"/>
      <c r="AU522" s="64"/>
      <c r="AV522" s="64"/>
      <c r="AW522" s="64"/>
      <c r="AX522" s="64"/>
      <c r="AY522" s="64"/>
      <c r="AZ522" s="64"/>
      <c r="BA522" s="64"/>
      <c r="BB522" s="64"/>
      <c r="BC522" s="64"/>
      <c r="BD522" s="64"/>
      <c r="BE522" s="64"/>
      <c r="BF522" s="64"/>
      <c r="BG522" s="64"/>
      <c r="BH522" s="64"/>
      <c r="BI522" s="64"/>
      <c r="BJ522" s="64"/>
      <c r="BK522" s="64"/>
      <c r="BL522" s="64"/>
      <c r="BM522" s="64"/>
      <c r="BN522" s="64"/>
      <c r="BO522" s="64"/>
      <c r="BP522" s="64"/>
      <c r="BQ522" s="64"/>
      <c r="BR522" s="64"/>
      <c r="BS522" s="64"/>
      <c r="BT522" s="64"/>
      <c r="BU522" s="64"/>
      <c r="BV522" s="64"/>
      <c r="BW522" s="64"/>
      <c r="BX522" s="64"/>
      <c r="BY522" s="64"/>
      <c r="BZ522" s="64"/>
      <c r="CA522" s="64"/>
      <c r="CB522" s="64"/>
      <c r="CC522" s="64"/>
      <c r="CD522" s="64"/>
      <c r="CE522" s="64"/>
      <c r="CF522" s="64"/>
      <c r="CG522" s="64"/>
      <c r="CH522" s="65"/>
    </row>
    <row r="523" spans="1:86" s="66" customFormat="1" ht="26.45" hidden="1" customHeight="1" x14ac:dyDescent="0.25">
      <c r="A523" s="55" t="s">
        <v>182</v>
      </c>
      <c r="B523" s="56" t="s">
        <v>189</v>
      </c>
      <c r="C523" s="52"/>
      <c r="D523" s="52"/>
      <c r="E523" s="52"/>
      <c r="F523" s="52"/>
      <c r="G523" s="56"/>
      <c r="H523" s="142"/>
      <c r="I523" s="101"/>
      <c r="J523" s="101"/>
      <c r="K523" s="101"/>
      <c r="L523" s="101"/>
      <c r="M523" s="101"/>
      <c r="N523" s="101"/>
      <c r="O523" s="101"/>
      <c r="P523" s="101"/>
      <c r="Q523" s="101"/>
      <c r="R523" s="101"/>
      <c r="S523" s="101"/>
      <c r="T523" s="101"/>
      <c r="U523" s="101"/>
      <c r="V523" s="63">
        <f t="shared" si="213"/>
        <v>0</v>
      </c>
      <c r="W523" s="101"/>
      <c r="X523" s="101"/>
      <c r="Y523" s="101"/>
      <c r="Z523" s="101"/>
      <c r="AA523" s="101"/>
      <c r="AB523" s="101"/>
      <c r="AC523" s="101"/>
      <c r="AD523" s="63"/>
      <c r="AE523" s="63"/>
      <c r="AG523" s="102"/>
      <c r="AH523" s="116">
        <f t="shared" si="210"/>
        <v>0</v>
      </c>
      <c r="AI523" s="368">
        <f t="shared" si="203"/>
        <v>0</v>
      </c>
      <c r="AJ523" s="368">
        <f t="shared" si="204"/>
        <v>0</v>
      </c>
      <c r="AK523" s="64"/>
      <c r="AL523" s="64"/>
      <c r="AM523" s="64"/>
      <c r="AN523" s="64"/>
      <c r="AO523" s="64"/>
      <c r="AP523" s="64"/>
      <c r="AQ523" s="64"/>
      <c r="AR523" s="64"/>
      <c r="AS523" s="64"/>
      <c r="AT523" s="64"/>
      <c r="AU523" s="64"/>
      <c r="AV523" s="64"/>
      <c r="AW523" s="64"/>
      <c r="AX523" s="64"/>
      <c r="AY523" s="64"/>
      <c r="AZ523" s="64"/>
      <c r="BA523" s="64"/>
      <c r="BB523" s="64"/>
      <c r="BC523" s="64"/>
      <c r="BD523" s="64"/>
      <c r="BE523" s="64"/>
      <c r="BF523" s="64"/>
      <c r="BG523" s="64"/>
      <c r="BH523" s="64"/>
      <c r="BI523" s="64"/>
      <c r="BJ523" s="64"/>
      <c r="BK523" s="64"/>
      <c r="BL523" s="64"/>
      <c r="BM523" s="64"/>
      <c r="BN523" s="64"/>
      <c r="BO523" s="64"/>
      <c r="BP523" s="64"/>
      <c r="BQ523" s="64"/>
      <c r="BR523" s="64"/>
      <c r="BS523" s="64"/>
      <c r="BT523" s="64"/>
      <c r="BU523" s="64"/>
      <c r="BV523" s="64"/>
      <c r="BW523" s="64"/>
      <c r="BX523" s="64"/>
      <c r="BY523" s="64"/>
      <c r="BZ523" s="64"/>
      <c r="CA523" s="64"/>
      <c r="CB523" s="64"/>
      <c r="CC523" s="64"/>
      <c r="CD523" s="64"/>
      <c r="CE523" s="64"/>
      <c r="CF523" s="64"/>
      <c r="CG523" s="64"/>
      <c r="CH523" s="65"/>
    </row>
    <row r="524" spans="1:86" s="66" customFormat="1" ht="45.75" hidden="1" customHeight="1" x14ac:dyDescent="0.25">
      <c r="A524" s="143" t="s">
        <v>207</v>
      </c>
      <c r="B524" s="144" t="s">
        <v>1162</v>
      </c>
      <c r="C524" s="52"/>
      <c r="D524" s="52"/>
      <c r="E524" s="52"/>
      <c r="F524" s="52"/>
      <c r="G524" s="56"/>
      <c r="H524" s="142"/>
      <c r="I524" s="101">
        <f>I525</f>
        <v>4190</v>
      </c>
      <c r="J524" s="101">
        <f t="shared" ref="J524:AC524" si="216">J525</f>
        <v>4190</v>
      </c>
      <c r="K524" s="101">
        <f t="shared" si="216"/>
        <v>0</v>
      </c>
      <c r="L524" s="101">
        <f t="shared" si="216"/>
        <v>0</v>
      </c>
      <c r="M524" s="101">
        <f t="shared" si="216"/>
        <v>0</v>
      </c>
      <c r="N524" s="101">
        <f t="shared" si="216"/>
        <v>0</v>
      </c>
      <c r="O524" s="101">
        <f t="shared" si="216"/>
        <v>0</v>
      </c>
      <c r="P524" s="101">
        <f t="shared" si="216"/>
        <v>0</v>
      </c>
      <c r="Q524" s="101">
        <f t="shared" si="216"/>
        <v>0</v>
      </c>
      <c r="R524" s="101">
        <f t="shared" si="216"/>
        <v>0</v>
      </c>
      <c r="S524" s="101">
        <f t="shared" si="216"/>
        <v>0</v>
      </c>
      <c r="T524" s="101">
        <f t="shared" si="216"/>
        <v>0</v>
      </c>
      <c r="U524" s="101">
        <f t="shared" si="216"/>
        <v>0</v>
      </c>
      <c r="V524" s="101">
        <f t="shared" si="216"/>
        <v>0</v>
      </c>
      <c r="W524" s="101">
        <f t="shared" si="216"/>
        <v>0</v>
      </c>
      <c r="X524" s="101">
        <f t="shared" si="216"/>
        <v>4190</v>
      </c>
      <c r="Y524" s="101">
        <f t="shared" si="216"/>
        <v>0</v>
      </c>
      <c r="Z524" s="101"/>
      <c r="AA524" s="101">
        <f t="shared" si="216"/>
        <v>1205</v>
      </c>
      <c r="AB524" s="101">
        <f t="shared" si="216"/>
        <v>0</v>
      </c>
      <c r="AC524" s="101">
        <f t="shared" si="216"/>
        <v>1205</v>
      </c>
      <c r="AD524" s="63"/>
      <c r="AE524" s="63"/>
      <c r="AF524" s="93" t="s">
        <v>1167</v>
      </c>
      <c r="AG524" s="102"/>
      <c r="AH524" s="116">
        <f t="shared" si="210"/>
        <v>0</v>
      </c>
      <c r="AI524" s="368">
        <f t="shared" si="203"/>
        <v>0</v>
      </c>
      <c r="AJ524" s="368">
        <f t="shared" si="204"/>
        <v>0</v>
      </c>
      <c r="AK524" s="64"/>
      <c r="AL524" s="64"/>
      <c r="AM524" s="64"/>
      <c r="AN524" s="64"/>
      <c r="AO524" s="64"/>
      <c r="AP524" s="64"/>
      <c r="AQ524" s="64"/>
      <c r="AR524" s="64"/>
      <c r="AS524" s="64"/>
      <c r="AT524" s="64"/>
      <c r="AU524" s="64"/>
      <c r="AV524" s="64"/>
      <c r="AW524" s="64"/>
      <c r="AX524" s="64"/>
      <c r="AY524" s="64"/>
      <c r="AZ524" s="64"/>
      <c r="BA524" s="64"/>
      <c r="BB524" s="64"/>
      <c r="BC524" s="64"/>
      <c r="BD524" s="64"/>
      <c r="BE524" s="64"/>
      <c r="BF524" s="64"/>
      <c r="BG524" s="64"/>
      <c r="BH524" s="64"/>
      <c r="BI524" s="64"/>
      <c r="BJ524" s="64"/>
      <c r="BK524" s="64"/>
      <c r="BL524" s="64"/>
      <c r="BM524" s="64"/>
      <c r="BN524" s="64"/>
      <c r="BO524" s="64"/>
      <c r="BP524" s="64"/>
      <c r="BQ524" s="64"/>
      <c r="BR524" s="64"/>
      <c r="BS524" s="64"/>
      <c r="BT524" s="64"/>
      <c r="BU524" s="64"/>
      <c r="BV524" s="64"/>
      <c r="BW524" s="64"/>
      <c r="BX524" s="64"/>
      <c r="BY524" s="64"/>
      <c r="BZ524" s="64"/>
      <c r="CA524" s="64"/>
      <c r="CB524" s="64"/>
      <c r="CC524" s="64"/>
      <c r="CD524" s="64"/>
      <c r="CE524" s="64"/>
      <c r="CF524" s="64"/>
      <c r="CG524" s="64"/>
      <c r="CH524" s="65"/>
    </row>
    <row r="525" spans="1:86" s="66" customFormat="1" ht="51" hidden="1" customHeight="1" x14ac:dyDescent="0.25">
      <c r="A525" s="283">
        <v>1</v>
      </c>
      <c r="B525" s="76" t="s">
        <v>718</v>
      </c>
      <c r="C525" s="52"/>
      <c r="D525" s="52"/>
      <c r="E525" s="52">
        <v>1</v>
      </c>
      <c r="F525" s="52"/>
      <c r="G525" s="76"/>
      <c r="H525" s="142"/>
      <c r="I525" s="60">
        <v>4190</v>
      </c>
      <c r="J525" s="60">
        <v>4190</v>
      </c>
      <c r="K525" s="71"/>
      <c r="L525" s="71"/>
      <c r="M525" s="71"/>
      <c r="N525" s="71"/>
      <c r="O525" s="71"/>
      <c r="P525" s="71"/>
      <c r="Q525" s="71"/>
      <c r="R525" s="71"/>
      <c r="S525" s="71"/>
      <c r="T525" s="71"/>
      <c r="U525" s="71"/>
      <c r="V525" s="63">
        <f t="shared" si="213"/>
        <v>0</v>
      </c>
      <c r="W525" s="63">
        <f>Y525</f>
        <v>0</v>
      </c>
      <c r="X525" s="60">
        <v>4190</v>
      </c>
      <c r="Y525" s="63">
        <f>K525+Q525</f>
        <v>0</v>
      </c>
      <c r="Z525" s="63"/>
      <c r="AA525" s="63">
        <f>AC525</f>
        <v>1205</v>
      </c>
      <c r="AB525" s="63"/>
      <c r="AC525" s="63">
        <v>1205</v>
      </c>
      <c r="AD525" s="63"/>
      <c r="AE525" s="63"/>
      <c r="AG525" s="102"/>
      <c r="AH525" s="116">
        <f t="shared" si="210"/>
        <v>0</v>
      </c>
      <c r="AI525" s="368">
        <f t="shared" si="203"/>
        <v>0</v>
      </c>
      <c r="AJ525" s="368">
        <f t="shared" si="204"/>
        <v>0</v>
      </c>
      <c r="AK525" s="64"/>
      <c r="AL525" s="64"/>
      <c r="AM525" s="64"/>
      <c r="AN525" s="64"/>
      <c r="AO525" s="64"/>
      <c r="AP525" s="64"/>
      <c r="AQ525" s="64"/>
      <c r="AR525" s="64"/>
      <c r="AS525" s="64"/>
      <c r="AT525" s="64"/>
      <c r="AU525" s="64"/>
      <c r="AV525" s="64"/>
      <c r="AW525" s="64"/>
      <c r="AX525" s="64"/>
      <c r="AY525" s="64"/>
      <c r="AZ525" s="64"/>
      <c r="BA525" s="64"/>
      <c r="BB525" s="64"/>
      <c r="BC525" s="64"/>
      <c r="BD525" s="64"/>
      <c r="BE525" s="64"/>
      <c r="BF525" s="64"/>
      <c r="BG525" s="64"/>
      <c r="BH525" s="64"/>
      <c r="BI525" s="64"/>
      <c r="BJ525" s="64"/>
      <c r="BK525" s="64"/>
      <c r="BL525" s="64"/>
      <c r="BM525" s="64"/>
      <c r="BN525" s="64"/>
      <c r="BO525" s="64"/>
      <c r="BP525" s="64"/>
      <c r="BQ525" s="64"/>
      <c r="BR525" s="64"/>
      <c r="BS525" s="64"/>
      <c r="BT525" s="64"/>
      <c r="BU525" s="64"/>
      <c r="BV525" s="64"/>
      <c r="BW525" s="64"/>
      <c r="BX525" s="64"/>
      <c r="BY525" s="64"/>
      <c r="BZ525" s="64"/>
      <c r="CA525" s="64"/>
      <c r="CB525" s="64"/>
      <c r="CC525" s="64"/>
      <c r="CD525" s="64"/>
      <c r="CE525" s="64"/>
      <c r="CF525" s="64"/>
      <c r="CG525" s="64"/>
      <c r="CH525" s="65"/>
    </row>
    <row r="526" spans="1:86" s="66" customFormat="1" ht="47.25" customHeight="1" x14ac:dyDescent="0.25">
      <c r="A526" s="182" t="s">
        <v>719</v>
      </c>
      <c r="B526" s="56" t="s">
        <v>720</v>
      </c>
      <c r="C526" s="52"/>
      <c r="D526" s="52"/>
      <c r="E526" s="52"/>
      <c r="F526" s="52"/>
      <c r="G526" s="56"/>
      <c r="H526" s="142"/>
      <c r="I526" s="125">
        <f t="shared" ref="I526:AE526" si="217">I527+I537+I538+I576+I586</f>
        <v>290812.95918367349</v>
      </c>
      <c r="J526" s="125">
        <f t="shared" si="217"/>
        <v>281808</v>
      </c>
      <c r="K526" s="125">
        <f t="shared" si="217"/>
        <v>48641</v>
      </c>
      <c r="L526" s="125">
        <f t="shared" si="217"/>
        <v>11182.705999999998</v>
      </c>
      <c r="M526" s="125">
        <f t="shared" si="217"/>
        <v>48641</v>
      </c>
      <c r="N526" s="125">
        <f t="shared" si="217"/>
        <v>37458.294000000002</v>
      </c>
      <c r="O526" s="125">
        <f t="shared" si="217"/>
        <v>11182.705999999998</v>
      </c>
      <c r="P526" s="125">
        <f t="shared" si="217"/>
        <v>79161</v>
      </c>
      <c r="Q526" s="125">
        <f t="shared" si="217"/>
        <v>79161</v>
      </c>
      <c r="R526" s="125">
        <f t="shared" si="217"/>
        <v>22116.909611000003</v>
      </c>
      <c r="S526" s="125">
        <f t="shared" si="217"/>
        <v>22116.909611000003</v>
      </c>
      <c r="T526" s="125">
        <f t="shared" si="217"/>
        <v>79161</v>
      </c>
      <c r="U526" s="125">
        <f t="shared" si="217"/>
        <v>79161</v>
      </c>
      <c r="V526" s="125">
        <f t="shared" si="217"/>
        <v>127802</v>
      </c>
      <c r="W526" s="125">
        <f t="shared" si="217"/>
        <v>127802</v>
      </c>
      <c r="X526" s="125">
        <f t="shared" si="217"/>
        <v>281318</v>
      </c>
      <c r="Y526" s="125">
        <f t="shared" si="217"/>
        <v>127802</v>
      </c>
      <c r="Z526" s="125">
        <f t="shared" si="217"/>
        <v>104670.15</v>
      </c>
      <c r="AA526" s="125">
        <f t="shared" si="217"/>
        <v>86268.15</v>
      </c>
      <c r="AB526" s="125">
        <f t="shared" si="217"/>
        <v>81768.149999999994</v>
      </c>
      <c r="AC526" s="125">
        <f t="shared" si="217"/>
        <v>4500</v>
      </c>
      <c r="AD526" s="125">
        <f t="shared" si="217"/>
        <v>0</v>
      </c>
      <c r="AE526" s="125">
        <f t="shared" si="217"/>
        <v>0</v>
      </c>
      <c r="AF526" s="125">
        <v>86268.15</v>
      </c>
      <c r="AG526" s="102"/>
      <c r="AH526" s="116">
        <f t="shared" si="210"/>
        <v>0</v>
      </c>
      <c r="AI526" s="368">
        <f t="shared" ref="AI526:AI589" si="218">P526-Q526</f>
        <v>0</v>
      </c>
      <c r="AJ526" s="368">
        <f t="shared" ref="AJ526:AJ589" si="219">V526-W526</f>
        <v>0</v>
      </c>
      <c r="AK526" s="64"/>
      <c r="AL526" s="64"/>
      <c r="AM526" s="64"/>
      <c r="AN526" s="64"/>
      <c r="AO526" s="64"/>
      <c r="AP526" s="64"/>
      <c r="AQ526" s="64"/>
      <c r="AR526" s="64"/>
      <c r="AS526" s="64"/>
      <c r="AT526" s="64"/>
      <c r="AU526" s="64"/>
      <c r="AV526" s="64"/>
      <c r="AW526" s="64"/>
      <c r="AX526" s="64"/>
      <c r="AY526" s="64"/>
      <c r="AZ526" s="64"/>
      <c r="BA526" s="64"/>
      <c r="BB526" s="64"/>
      <c r="BC526" s="64"/>
      <c r="BD526" s="64"/>
      <c r="BE526" s="64"/>
      <c r="BF526" s="64"/>
      <c r="BG526" s="64"/>
      <c r="BH526" s="64"/>
      <c r="BI526" s="64"/>
      <c r="BJ526" s="64"/>
      <c r="BK526" s="64"/>
      <c r="BL526" s="64"/>
      <c r="BM526" s="64"/>
      <c r="BN526" s="64"/>
      <c r="BO526" s="64"/>
      <c r="BP526" s="64"/>
      <c r="BQ526" s="64"/>
      <c r="BR526" s="64"/>
      <c r="BS526" s="64"/>
      <c r="BT526" s="64"/>
      <c r="BU526" s="64"/>
      <c r="BV526" s="64"/>
      <c r="BW526" s="64"/>
      <c r="BX526" s="64"/>
      <c r="BY526" s="64"/>
      <c r="BZ526" s="64"/>
      <c r="CA526" s="64"/>
      <c r="CB526" s="64"/>
      <c r="CC526" s="64"/>
      <c r="CD526" s="64"/>
      <c r="CE526" s="64"/>
      <c r="CF526" s="64"/>
      <c r="CG526" s="64"/>
      <c r="CH526" s="65"/>
    </row>
    <row r="527" spans="1:86" s="66" customFormat="1" ht="31.5" x14ac:dyDescent="0.25">
      <c r="A527" s="55" t="s">
        <v>25</v>
      </c>
      <c r="B527" s="56" t="s">
        <v>205</v>
      </c>
      <c r="C527" s="52"/>
      <c r="D527" s="52"/>
      <c r="E527" s="52"/>
      <c r="F527" s="52"/>
      <c r="G527" s="56"/>
      <c r="H527" s="142"/>
      <c r="I527" s="125">
        <f t="shared" ref="I527:AE527" si="220">I528+I536</f>
        <v>25737</v>
      </c>
      <c r="J527" s="125">
        <f t="shared" si="220"/>
        <v>25737</v>
      </c>
      <c r="K527" s="125">
        <f t="shared" si="220"/>
        <v>0</v>
      </c>
      <c r="L527" s="125">
        <f t="shared" si="220"/>
        <v>0</v>
      </c>
      <c r="M527" s="125">
        <f t="shared" si="220"/>
        <v>0</v>
      </c>
      <c r="N527" s="125">
        <f t="shared" si="220"/>
        <v>0</v>
      </c>
      <c r="O527" s="125">
        <f t="shared" si="220"/>
        <v>0</v>
      </c>
      <c r="P527" s="125">
        <f t="shared" si="220"/>
        <v>7000</v>
      </c>
      <c r="Q527" s="125">
        <f t="shared" si="220"/>
        <v>7000</v>
      </c>
      <c r="R527" s="125">
        <f t="shared" si="220"/>
        <v>3462.6499999999996</v>
      </c>
      <c r="S527" s="125">
        <f t="shared" si="220"/>
        <v>3462.6499999999996</v>
      </c>
      <c r="T527" s="125">
        <f t="shared" si="220"/>
        <v>7000</v>
      </c>
      <c r="U527" s="125">
        <f t="shared" si="220"/>
        <v>7000</v>
      </c>
      <c r="V527" s="125">
        <f t="shared" si="220"/>
        <v>7000</v>
      </c>
      <c r="W527" s="125">
        <f t="shared" si="220"/>
        <v>7000</v>
      </c>
      <c r="X527" s="125">
        <f t="shared" si="220"/>
        <v>25737</v>
      </c>
      <c r="Y527" s="125">
        <f t="shared" si="220"/>
        <v>7000</v>
      </c>
      <c r="Z527" s="125">
        <f t="shared" si="220"/>
        <v>4500</v>
      </c>
      <c r="AA527" s="125">
        <f t="shared" si="220"/>
        <v>7500</v>
      </c>
      <c r="AB527" s="125">
        <f t="shared" si="220"/>
        <v>4500</v>
      </c>
      <c r="AC527" s="125">
        <f t="shared" si="220"/>
        <v>3000</v>
      </c>
      <c r="AD527" s="125">
        <f t="shared" si="220"/>
        <v>0</v>
      </c>
      <c r="AE527" s="125">
        <f t="shared" si="220"/>
        <v>0</v>
      </c>
      <c r="AG527" s="102"/>
      <c r="AH527" s="116">
        <f t="shared" si="210"/>
        <v>0</v>
      </c>
      <c r="AI527" s="368">
        <f t="shared" si="218"/>
        <v>0</v>
      </c>
      <c r="AJ527" s="368">
        <f t="shared" si="219"/>
        <v>0</v>
      </c>
      <c r="AK527" s="64"/>
      <c r="AL527" s="64"/>
      <c r="AM527" s="64"/>
      <c r="AN527" s="64"/>
      <c r="AO527" s="64"/>
      <c r="AP527" s="64"/>
      <c r="AQ527" s="64"/>
      <c r="AR527" s="64"/>
      <c r="AS527" s="64"/>
      <c r="AT527" s="64"/>
      <c r="AU527" s="64"/>
      <c r="AV527" s="64"/>
      <c r="AW527" s="64"/>
      <c r="AX527" s="64"/>
      <c r="AY527" s="64"/>
      <c r="AZ527" s="64"/>
      <c r="BA527" s="64"/>
      <c r="BB527" s="64"/>
      <c r="BC527" s="64"/>
      <c r="BD527" s="64"/>
      <c r="BE527" s="64"/>
      <c r="BF527" s="64"/>
      <c r="BG527" s="64"/>
      <c r="BH527" s="64"/>
      <c r="BI527" s="64"/>
      <c r="BJ527" s="64"/>
      <c r="BK527" s="64"/>
      <c r="BL527" s="64"/>
      <c r="BM527" s="64"/>
      <c r="BN527" s="64"/>
      <c r="BO527" s="64"/>
      <c r="BP527" s="64"/>
      <c r="BQ527" s="64"/>
      <c r="BR527" s="64"/>
      <c r="BS527" s="64"/>
      <c r="BT527" s="64"/>
      <c r="BU527" s="64"/>
      <c r="BV527" s="64"/>
      <c r="BW527" s="64"/>
      <c r="BX527" s="64"/>
      <c r="BY527" s="64"/>
      <c r="BZ527" s="64"/>
      <c r="CA527" s="64"/>
      <c r="CB527" s="64"/>
      <c r="CC527" s="64"/>
      <c r="CD527" s="64"/>
      <c r="CE527" s="64"/>
      <c r="CF527" s="64"/>
      <c r="CG527" s="64"/>
      <c r="CH527" s="65"/>
    </row>
    <row r="528" spans="1:86" s="66" customFormat="1" ht="15.75" x14ac:dyDescent="0.25">
      <c r="A528" s="55" t="s">
        <v>182</v>
      </c>
      <c r="B528" s="56" t="s">
        <v>206</v>
      </c>
      <c r="C528" s="52"/>
      <c r="D528" s="52"/>
      <c r="E528" s="52"/>
      <c r="F528" s="52"/>
      <c r="G528" s="56"/>
      <c r="H528" s="142"/>
      <c r="I528" s="125">
        <f>SUM(I530:I533)</f>
        <v>18152</v>
      </c>
      <c r="J528" s="125">
        <f t="shared" ref="J528:AC528" si="221">SUM(J530:J533)</f>
        <v>18152</v>
      </c>
      <c r="K528" s="125">
        <f t="shared" si="221"/>
        <v>0</v>
      </c>
      <c r="L528" s="125">
        <f t="shared" si="221"/>
        <v>0</v>
      </c>
      <c r="M528" s="125">
        <f t="shared" si="221"/>
        <v>0</v>
      </c>
      <c r="N528" s="125">
        <f t="shared" si="221"/>
        <v>0</v>
      </c>
      <c r="O528" s="125">
        <f t="shared" si="221"/>
        <v>0</v>
      </c>
      <c r="P528" s="125">
        <f t="shared" si="221"/>
        <v>7000</v>
      </c>
      <c r="Q528" s="125">
        <f t="shared" si="221"/>
        <v>7000</v>
      </c>
      <c r="R528" s="125">
        <f t="shared" si="221"/>
        <v>3462.6499999999996</v>
      </c>
      <c r="S528" s="125">
        <f t="shared" si="221"/>
        <v>3462.6499999999996</v>
      </c>
      <c r="T528" s="125">
        <f t="shared" si="221"/>
        <v>7000</v>
      </c>
      <c r="U528" s="125">
        <f t="shared" si="221"/>
        <v>7000</v>
      </c>
      <c r="V528" s="125">
        <f t="shared" si="221"/>
        <v>7000</v>
      </c>
      <c r="W528" s="125">
        <f t="shared" si="221"/>
        <v>7000</v>
      </c>
      <c r="X528" s="125">
        <f t="shared" si="221"/>
        <v>18152</v>
      </c>
      <c r="Y528" s="125">
        <f t="shared" si="221"/>
        <v>7000</v>
      </c>
      <c r="Z528" s="125">
        <f t="shared" si="221"/>
        <v>4500</v>
      </c>
      <c r="AA528" s="125">
        <f t="shared" si="221"/>
        <v>7500</v>
      </c>
      <c r="AB528" s="125">
        <f t="shared" si="221"/>
        <v>4500</v>
      </c>
      <c r="AC528" s="125">
        <f t="shared" si="221"/>
        <v>3000</v>
      </c>
      <c r="AD528" s="125">
        <f>SUM(AD530:AD535)</f>
        <v>0</v>
      </c>
      <c r="AE528" s="125">
        <f>SUM(AE530:AE535)</f>
        <v>0</v>
      </c>
      <c r="AG528" s="102"/>
      <c r="AH528" s="116">
        <f t="shared" si="210"/>
        <v>0</v>
      </c>
      <c r="AI528" s="368">
        <f t="shared" si="218"/>
        <v>0</v>
      </c>
      <c r="AJ528" s="368">
        <f t="shared" si="219"/>
        <v>0</v>
      </c>
      <c r="AK528" s="64"/>
      <c r="AL528" s="64"/>
      <c r="AM528" s="64"/>
      <c r="AN528" s="64"/>
      <c r="AO528" s="64"/>
      <c r="AP528" s="64"/>
      <c r="AQ528" s="64"/>
      <c r="AR528" s="64"/>
      <c r="AS528" s="64"/>
      <c r="AT528" s="64"/>
      <c r="AU528" s="64"/>
      <c r="AV528" s="64"/>
      <c r="AW528" s="64"/>
      <c r="AX528" s="64"/>
      <c r="AY528" s="64"/>
      <c r="AZ528" s="64"/>
      <c r="BA528" s="64"/>
      <c r="BB528" s="64"/>
      <c r="BC528" s="64"/>
      <c r="BD528" s="64"/>
      <c r="BE528" s="64"/>
      <c r="BF528" s="64"/>
      <c r="BG528" s="64"/>
      <c r="BH528" s="64"/>
      <c r="BI528" s="64"/>
      <c r="BJ528" s="64"/>
      <c r="BK528" s="64"/>
      <c r="BL528" s="64"/>
      <c r="BM528" s="64"/>
      <c r="BN528" s="64"/>
      <c r="BO528" s="64"/>
      <c r="BP528" s="64"/>
      <c r="BQ528" s="64"/>
      <c r="BR528" s="64"/>
      <c r="BS528" s="64"/>
      <c r="BT528" s="64"/>
      <c r="BU528" s="64"/>
      <c r="BV528" s="64"/>
      <c r="BW528" s="64"/>
      <c r="BX528" s="64"/>
      <c r="BY528" s="64"/>
      <c r="BZ528" s="64"/>
      <c r="CA528" s="64"/>
      <c r="CB528" s="64"/>
      <c r="CC528" s="64"/>
      <c r="CD528" s="64"/>
      <c r="CE528" s="64"/>
      <c r="CF528" s="64"/>
      <c r="CG528" s="64"/>
      <c r="CH528" s="65"/>
    </row>
    <row r="529" spans="1:86" s="66" customFormat="1" ht="27.6" customHeight="1" x14ac:dyDescent="0.25">
      <c r="A529" s="55" t="s">
        <v>1165</v>
      </c>
      <c r="B529" s="56" t="s">
        <v>183</v>
      </c>
      <c r="C529" s="52"/>
      <c r="D529" s="52"/>
      <c r="E529" s="52"/>
      <c r="F529" s="52"/>
      <c r="G529" s="56"/>
      <c r="H529" s="142"/>
      <c r="I529" s="125"/>
      <c r="J529" s="125"/>
      <c r="K529" s="125"/>
      <c r="L529" s="125"/>
      <c r="M529" s="125"/>
      <c r="N529" s="125"/>
      <c r="O529" s="125"/>
      <c r="P529" s="125"/>
      <c r="Q529" s="125"/>
      <c r="R529" s="125"/>
      <c r="S529" s="125"/>
      <c r="T529" s="125"/>
      <c r="U529" s="125"/>
      <c r="V529" s="63">
        <f t="shared" ref="V529:V537" si="222">W529</f>
        <v>0</v>
      </c>
      <c r="W529" s="63"/>
      <c r="X529" s="125"/>
      <c r="Y529" s="63"/>
      <c r="Z529" s="63"/>
      <c r="AA529" s="63"/>
      <c r="AB529" s="63"/>
      <c r="AC529" s="63"/>
      <c r="AD529" s="63"/>
      <c r="AE529" s="63"/>
      <c r="AG529" s="102"/>
      <c r="AH529" s="116">
        <f t="shared" si="210"/>
        <v>0</v>
      </c>
      <c r="AI529" s="368">
        <f t="shared" si="218"/>
        <v>0</v>
      </c>
      <c r="AJ529" s="368">
        <f t="shared" si="219"/>
        <v>0</v>
      </c>
      <c r="AK529" s="64"/>
      <c r="AL529" s="64"/>
      <c r="AM529" s="64"/>
      <c r="AN529" s="64"/>
      <c r="AO529" s="64"/>
      <c r="AP529" s="64"/>
      <c r="AQ529" s="64"/>
      <c r="AR529" s="64"/>
      <c r="AS529" s="64"/>
      <c r="AT529" s="64"/>
      <c r="AU529" s="64"/>
      <c r="AV529" s="64"/>
      <c r="AW529" s="64"/>
      <c r="AX529" s="64"/>
      <c r="AY529" s="64"/>
      <c r="AZ529" s="64"/>
      <c r="BA529" s="64"/>
      <c r="BB529" s="64"/>
      <c r="BC529" s="64"/>
      <c r="BD529" s="64"/>
      <c r="BE529" s="64"/>
      <c r="BF529" s="64"/>
      <c r="BG529" s="64"/>
      <c r="BH529" s="64"/>
      <c r="BI529" s="64"/>
      <c r="BJ529" s="64"/>
      <c r="BK529" s="64"/>
      <c r="BL529" s="64"/>
      <c r="BM529" s="64"/>
      <c r="BN529" s="64"/>
      <c r="BO529" s="64"/>
      <c r="BP529" s="64"/>
      <c r="BQ529" s="64"/>
      <c r="BR529" s="64"/>
      <c r="BS529" s="64"/>
      <c r="BT529" s="64"/>
      <c r="BU529" s="64"/>
      <c r="BV529" s="64"/>
      <c r="BW529" s="64"/>
      <c r="BX529" s="64"/>
      <c r="BY529" s="64"/>
      <c r="BZ529" s="64"/>
      <c r="CA529" s="64"/>
      <c r="CB529" s="64"/>
      <c r="CC529" s="64"/>
      <c r="CD529" s="64"/>
      <c r="CE529" s="64"/>
      <c r="CF529" s="64"/>
      <c r="CG529" s="64"/>
      <c r="CH529" s="65"/>
    </row>
    <row r="530" spans="1:86" s="66" customFormat="1" ht="31.5" x14ac:dyDescent="0.25">
      <c r="A530" s="67">
        <v>1</v>
      </c>
      <c r="B530" s="72" t="s">
        <v>721</v>
      </c>
      <c r="C530" s="52"/>
      <c r="D530" s="52">
        <v>1</v>
      </c>
      <c r="E530" s="52"/>
      <c r="F530" s="52"/>
      <c r="G530" s="72"/>
      <c r="H530" s="183" t="s">
        <v>722</v>
      </c>
      <c r="I530" s="60">
        <v>6000</v>
      </c>
      <c r="J530" s="60">
        <v>6000</v>
      </c>
      <c r="K530" s="71"/>
      <c r="L530" s="71"/>
      <c r="M530" s="71"/>
      <c r="N530" s="71"/>
      <c r="O530" s="71"/>
      <c r="P530" s="62">
        <v>3500</v>
      </c>
      <c r="Q530" s="62">
        <v>3500</v>
      </c>
      <c r="R530" s="128">
        <v>2001.6079999999999</v>
      </c>
      <c r="S530" s="128">
        <v>2001.6079999999999</v>
      </c>
      <c r="T530" s="62">
        <v>3500</v>
      </c>
      <c r="U530" s="62">
        <v>3500</v>
      </c>
      <c r="V530" s="63">
        <f t="shared" si="222"/>
        <v>3500</v>
      </c>
      <c r="W530" s="63">
        <f>Y530</f>
        <v>3500</v>
      </c>
      <c r="X530" s="60">
        <v>6000</v>
      </c>
      <c r="Y530" s="63">
        <f>K530+Q530</f>
        <v>3500</v>
      </c>
      <c r="Z530" s="63">
        <f>X530-Y530</f>
        <v>2500</v>
      </c>
      <c r="AA530" s="63">
        <f>AB530</f>
        <v>2500</v>
      </c>
      <c r="AB530" s="63">
        <v>2500</v>
      </c>
      <c r="AC530" s="63"/>
      <c r="AD530" s="63"/>
      <c r="AE530" s="63"/>
      <c r="AG530" s="102"/>
      <c r="AH530" s="116">
        <f t="shared" si="210"/>
        <v>0</v>
      </c>
      <c r="AI530" s="368">
        <f t="shared" si="218"/>
        <v>0</v>
      </c>
      <c r="AJ530" s="368">
        <f t="shared" si="219"/>
        <v>0</v>
      </c>
      <c r="AK530" s="64"/>
      <c r="AL530" s="64"/>
      <c r="AM530" s="64"/>
      <c r="AN530" s="64"/>
      <c r="AO530" s="64"/>
      <c r="AP530" s="64"/>
      <c r="AQ530" s="64"/>
      <c r="AR530" s="64"/>
      <c r="AS530" s="64"/>
      <c r="AT530" s="64"/>
      <c r="AU530" s="64"/>
      <c r="AV530" s="64"/>
      <c r="AW530" s="64"/>
      <c r="AX530" s="64"/>
      <c r="AY530" s="64"/>
      <c r="AZ530" s="64"/>
      <c r="BA530" s="64"/>
      <c r="BB530" s="64"/>
      <c r="BC530" s="64"/>
      <c r="BD530" s="64"/>
      <c r="BE530" s="64"/>
      <c r="BF530" s="64"/>
      <c r="BG530" s="64"/>
      <c r="BH530" s="64"/>
      <c r="BI530" s="64"/>
      <c r="BJ530" s="64"/>
      <c r="BK530" s="64"/>
      <c r="BL530" s="64"/>
      <c r="BM530" s="64"/>
      <c r="BN530" s="64"/>
      <c r="BO530" s="64"/>
      <c r="BP530" s="64"/>
      <c r="BQ530" s="64"/>
      <c r="BR530" s="64"/>
      <c r="BS530" s="64"/>
      <c r="BT530" s="64"/>
      <c r="BU530" s="64"/>
      <c r="BV530" s="64"/>
      <c r="BW530" s="64"/>
      <c r="BX530" s="64"/>
      <c r="BY530" s="64"/>
      <c r="BZ530" s="64"/>
      <c r="CA530" s="64"/>
      <c r="CB530" s="64"/>
      <c r="CC530" s="64"/>
      <c r="CD530" s="64"/>
      <c r="CE530" s="64"/>
      <c r="CF530" s="64"/>
      <c r="CG530" s="64"/>
      <c r="CH530" s="65"/>
    </row>
    <row r="531" spans="1:86" s="66" customFormat="1" ht="31.5" x14ac:dyDescent="0.25">
      <c r="A531" s="67">
        <v>2</v>
      </c>
      <c r="B531" s="72" t="s">
        <v>723</v>
      </c>
      <c r="C531" s="52"/>
      <c r="D531" s="52">
        <v>1</v>
      </c>
      <c r="E531" s="52"/>
      <c r="F531" s="52"/>
      <c r="G531" s="72"/>
      <c r="H531" s="183" t="s">
        <v>724</v>
      </c>
      <c r="I531" s="60">
        <v>5500</v>
      </c>
      <c r="J531" s="60">
        <v>5500</v>
      </c>
      <c r="K531" s="71"/>
      <c r="L531" s="71"/>
      <c r="M531" s="71"/>
      <c r="N531" s="71"/>
      <c r="O531" s="71"/>
      <c r="P531" s="62">
        <v>3500</v>
      </c>
      <c r="Q531" s="62">
        <v>3500</v>
      </c>
      <c r="R531" s="128">
        <v>1461.0419999999999</v>
      </c>
      <c r="S531" s="128">
        <v>1461.0419999999999</v>
      </c>
      <c r="T531" s="62">
        <v>3500</v>
      </c>
      <c r="U531" s="62">
        <v>3500</v>
      </c>
      <c r="V531" s="63">
        <f t="shared" si="222"/>
        <v>3500</v>
      </c>
      <c r="W531" s="63">
        <f>Y531</f>
        <v>3500</v>
      </c>
      <c r="X531" s="60">
        <v>5500</v>
      </c>
      <c r="Y531" s="63">
        <f>K531+Q531</f>
        <v>3500</v>
      </c>
      <c r="Z531" s="63">
        <f>X531-Y531</f>
        <v>2000</v>
      </c>
      <c r="AA531" s="63">
        <f>AB531</f>
        <v>2000</v>
      </c>
      <c r="AB531" s="63">
        <v>2000</v>
      </c>
      <c r="AC531" s="63"/>
      <c r="AD531" s="63"/>
      <c r="AE531" s="63"/>
      <c r="AG531" s="102"/>
      <c r="AH531" s="116">
        <f t="shared" si="210"/>
        <v>0</v>
      </c>
      <c r="AI531" s="368">
        <f t="shared" si="218"/>
        <v>0</v>
      </c>
      <c r="AJ531" s="368">
        <f t="shared" si="219"/>
        <v>0</v>
      </c>
      <c r="AK531" s="64"/>
      <c r="AL531" s="64"/>
      <c r="AM531" s="64"/>
      <c r="AN531" s="64"/>
      <c r="AO531" s="64"/>
      <c r="AP531" s="64"/>
      <c r="AQ531" s="64"/>
      <c r="AR531" s="64"/>
      <c r="AS531" s="64"/>
      <c r="AT531" s="64"/>
      <c r="AU531" s="64"/>
      <c r="AV531" s="64"/>
      <c r="AW531" s="64"/>
      <c r="AX531" s="64"/>
      <c r="AY531" s="64"/>
      <c r="AZ531" s="64"/>
      <c r="BA531" s="64"/>
      <c r="BB531" s="64"/>
      <c r="BC531" s="64"/>
      <c r="BD531" s="64"/>
      <c r="BE531" s="64"/>
      <c r="BF531" s="64"/>
      <c r="BG531" s="64"/>
      <c r="BH531" s="64"/>
      <c r="BI531" s="64"/>
      <c r="BJ531" s="64"/>
      <c r="BK531" s="64"/>
      <c r="BL531" s="64"/>
      <c r="BM531" s="64"/>
      <c r="BN531" s="64"/>
      <c r="BO531" s="64"/>
      <c r="BP531" s="64"/>
      <c r="BQ531" s="64"/>
      <c r="BR531" s="64"/>
      <c r="BS531" s="64"/>
      <c r="BT531" s="64"/>
      <c r="BU531" s="64"/>
      <c r="BV531" s="64"/>
      <c r="BW531" s="64"/>
      <c r="BX531" s="64"/>
      <c r="BY531" s="64"/>
      <c r="BZ531" s="64"/>
      <c r="CA531" s="64"/>
      <c r="CB531" s="64"/>
      <c r="CC531" s="64"/>
      <c r="CD531" s="64"/>
      <c r="CE531" s="64"/>
      <c r="CF531" s="64"/>
      <c r="CG531" s="64"/>
      <c r="CH531" s="65"/>
    </row>
    <row r="532" spans="1:86" s="66" customFormat="1" ht="27.6" hidden="1" customHeight="1" x14ac:dyDescent="0.25">
      <c r="A532" s="55" t="s">
        <v>1166</v>
      </c>
      <c r="B532" s="56" t="s">
        <v>189</v>
      </c>
      <c r="C532" s="52"/>
      <c r="D532" s="52"/>
      <c r="E532" s="52"/>
      <c r="F532" s="52"/>
      <c r="G532" s="56"/>
      <c r="H532" s="142"/>
      <c r="I532" s="125"/>
      <c r="J532" s="125"/>
      <c r="K532" s="125"/>
      <c r="L532" s="125"/>
      <c r="M532" s="125"/>
      <c r="N532" s="125"/>
      <c r="O532" s="125"/>
      <c r="P532" s="125"/>
      <c r="Q532" s="125"/>
      <c r="R532" s="125"/>
      <c r="S532" s="125"/>
      <c r="T532" s="125"/>
      <c r="U532" s="125"/>
      <c r="V532" s="63">
        <f t="shared" si="222"/>
        <v>0</v>
      </c>
      <c r="W532" s="63"/>
      <c r="X532" s="125"/>
      <c r="Y532" s="63"/>
      <c r="Z532" s="63"/>
      <c r="AA532" s="63"/>
      <c r="AB532" s="63"/>
      <c r="AC532" s="63"/>
      <c r="AD532" s="63"/>
      <c r="AE532" s="63"/>
      <c r="AG532" s="102"/>
      <c r="AH532" s="116">
        <f t="shared" si="210"/>
        <v>0</v>
      </c>
      <c r="AI532" s="368">
        <f t="shared" si="218"/>
        <v>0</v>
      </c>
      <c r="AJ532" s="368">
        <f t="shared" si="219"/>
        <v>0</v>
      </c>
      <c r="AK532" s="64"/>
      <c r="AL532" s="64"/>
      <c r="AM532" s="64"/>
      <c r="AN532" s="64"/>
      <c r="AO532" s="64"/>
      <c r="AP532" s="64"/>
      <c r="AQ532" s="64"/>
      <c r="AR532" s="64"/>
      <c r="AS532" s="64"/>
      <c r="AT532" s="64"/>
      <c r="AU532" s="64"/>
      <c r="AV532" s="64"/>
      <c r="AW532" s="64"/>
      <c r="AX532" s="64"/>
      <c r="AY532" s="64"/>
      <c r="AZ532" s="64"/>
      <c r="BA532" s="64"/>
      <c r="BB532" s="64"/>
      <c r="BC532" s="64"/>
      <c r="BD532" s="64"/>
      <c r="BE532" s="64"/>
      <c r="BF532" s="64"/>
      <c r="BG532" s="64"/>
      <c r="BH532" s="64"/>
      <c r="BI532" s="64"/>
      <c r="BJ532" s="64"/>
      <c r="BK532" s="64"/>
      <c r="BL532" s="64"/>
      <c r="BM532" s="64"/>
      <c r="BN532" s="64"/>
      <c r="BO532" s="64"/>
      <c r="BP532" s="64"/>
      <c r="BQ532" s="64"/>
      <c r="BR532" s="64"/>
      <c r="BS532" s="64"/>
      <c r="BT532" s="64"/>
      <c r="BU532" s="64"/>
      <c r="BV532" s="64"/>
      <c r="BW532" s="64"/>
      <c r="BX532" s="64"/>
      <c r="BY532" s="64"/>
      <c r="BZ532" s="64"/>
      <c r="CA532" s="64"/>
      <c r="CB532" s="64"/>
      <c r="CC532" s="64"/>
      <c r="CD532" s="64"/>
      <c r="CE532" s="64"/>
      <c r="CF532" s="64"/>
      <c r="CG532" s="64"/>
      <c r="CH532" s="65"/>
    </row>
    <row r="533" spans="1:86" s="66" customFormat="1" ht="27.6" hidden="1" customHeight="1" x14ac:dyDescent="0.25">
      <c r="A533" s="143" t="s">
        <v>207</v>
      </c>
      <c r="B533" s="144" t="s">
        <v>1162</v>
      </c>
      <c r="C533" s="52"/>
      <c r="D533" s="52"/>
      <c r="E533" s="52"/>
      <c r="F533" s="52"/>
      <c r="G533" s="56"/>
      <c r="H533" s="142"/>
      <c r="I533" s="125">
        <f>SUM(I534:I535)</f>
        <v>6652</v>
      </c>
      <c r="J533" s="125">
        <f t="shared" ref="J533:AC533" si="223">SUM(J534:J535)</f>
        <v>6652</v>
      </c>
      <c r="K533" s="125">
        <f t="shared" si="223"/>
        <v>0</v>
      </c>
      <c r="L533" s="125">
        <f t="shared" si="223"/>
        <v>0</v>
      </c>
      <c r="M533" s="125">
        <f t="shared" si="223"/>
        <v>0</v>
      </c>
      <c r="N533" s="125">
        <f t="shared" si="223"/>
        <v>0</v>
      </c>
      <c r="O533" s="125">
        <f t="shared" si="223"/>
        <v>0</v>
      </c>
      <c r="P533" s="125">
        <f t="shared" si="223"/>
        <v>0</v>
      </c>
      <c r="Q533" s="125">
        <f t="shared" si="223"/>
        <v>0</v>
      </c>
      <c r="R533" s="125">
        <f t="shared" si="223"/>
        <v>0</v>
      </c>
      <c r="S533" s="125">
        <f t="shared" si="223"/>
        <v>0</v>
      </c>
      <c r="T533" s="125">
        <f t="shared" si="223"/>
        <v>0</v>
      </c>
      <c r="U533" s="125">
        <f t="shared" si="223"/>
        <v>0</v>
      </c>
      <c r="V533" s="125">
        <f t="shared" si="223"/>
        <v>0</v>
      </c>
      <c r="W533" s="125">
        <f t="shared" si="223"/>
        <v>0</v>
      </c>
      <c r="X533" s="125">
        <f t="shared" si="223"/>
        <v>6652</v>
      </c>
      <c r="Y533" s="125">
        <f t="shared" si="223"/>
        <v>0</v>
      </c>
      <c r="Z533" s="125"/>
      <c r="AA533" s="125">
        <f t="shared" si="223"/>
        <v>3000</v>
      </c>
      <c r="AB533" s="125">
        <f t="shared" si="223"/>
        <v>0</v>
      </c>
      <c r="AC533" s="125">
        <f t="shared" si="223"/>
        <v>3000</v>
      </c>
      <c r="AD533" s="63"/>
      <c r="AE533" s="63"/>
      <c r="AG533" s="102"/>
      <c r="AH533" s="116">
        <f t="shared" si="210"/>
        <v>0</v>
      </c>
      <c r="AI533" s="368">
        <f t="shared" si="218"/>
        <v>0</v>
      </c>
      <c r="AJ533" s="368">
        <f t="shared" si="219"/>
        <v>0</v>
      </c>
      <c r="AK533" s="64"/>
      <c r="AL533" s="64"/>
      <c r="AM533" s="64"/>
      <c r="AN533" s="64"/>
      <c r="AO533" s="64"/>
      <c r="AP533" s="64"/>
      <c r="AQ533" s="64"/>
      <c r="AR533" s="64"/>
      <c r="AS533" s="64"/>
      <c r="AT533" s="64"/>
      <c r="AU533" s="64"/>
      <c r="AV533" s="64"/>
      <c r="AW533" s="64"/>
      <c r="AX533" s="64"/>
      <c r="AY533" s="64"/>
      <c r="AZ533" s="64"/>
      <c r="BA533" s="64"/>
      <c r="BB533" s="64"/>
      <c r="BC533" s="64"/>
      <c r="BD533" s="64"/>
      <c r="BE533" s="64"/>
      <c r="BF533" s="64"/>
      <c r="BG533" s="64"/>
      <c r="BH533" s="64"/>
      <c r="BI533" s="64"/>
      <c r="BJ533" s="64"/>
      <c r="BK533" s="64"/>
      <c r="BL533" s="64"/>
      <c r="BM533" s="64"/>
      <c r="BN533" s="64"/>
      <c r="BO533" s="64"/>
      <c r="BP533" s="64"/>
      <c r="BQ533" s="64"/>
      <c r="BR533" s="64"/>
      <c r="BS533" s="64"/>
      <c r="BT533" s="64"/>
      <c r="BU533" s="64"/>
      <c r="BV533" s="64"/>
      <c r="BW533" s="64"/>
      <c r="BX533" s="64"/>
      <c r="BY533" s="64"/>
      <c r="BZ533" s="64"/>
      <c r="CA533" s="64"/>
      <c r="CB533" s="64"/>
      <c r="CC533" s="64"/>
      <c r="CD533" s="64"/>
      <c r="CE533" s="64"/>
      <c r="CF533" s="64"/>
      <c r="CG533" s="64"/>
      <c r="CH533" s="65"/>
    </row>
    <row r="534" spans="1:86" s="66" customFormat="1" ht="39" hidden="1" customHeight="1" x14ac:dyDescent="0.25">
      <c r="A534" s="67">
        <v>1</v>
      </c>
      <c r="B534" s="72" t="s">
        <v>725</v>
      </c>
      <c r="C534" s="52"/>
      <c r="D534" s="52"/>
      <c r="E534" s="52">
        <v>1</v>
      </c>
      <c r="F534" s="52"/>
      <c r="G534" s="72"/>
      <c r="H534" s="142"/>
      <c r="I534" s="60">
        <v>3200</v>
      </c>
      <c r="J534" s="60">
        <v>3200</v>
      </c>
      <c r="K534" s="71"/>
      <c r="L534" s="71"/>
      <c r="M534" s="71"/>
      <c r="N534" s="71"/>
      <c r="O534" s="71"/>
      <c r="P534" s="71"/>
      <c r="Q534" s="71"/>
      <c r="R534" s="71"/>
      <c r="S534" s="71"/>
      <c r="T534" s="71"/>
      <c r="U534" s="71"/>
      <c r="V534" s="63">
        <f t="shared" si="222"/>
        <v>0</v>
      </c>
      <c r="W534" s="63">
        <f>Y534</f>
        <v>0</v>
      </c>
      <c r="X534" s="60">
        <v>3200</v>
      </c>
      <c r="Y534" s="63">
        <f>K534+Q534</f>
        <v>0</v>
      </c>
      <c r="Z534" s="63"/>
      <c r="AA534" s="63">
        <f>AC534</f>
        <v>1500</v>
      </c>
      <c r="AB534" s="63"/>
      <c r="AC534" s="63">
        <v>1500</v>
      </c>
      <c r="AD534" s="63"/>
      <c r="AE534" s="63"/>
      <c r="AG534" s="102"/>
      <c r="AH534" s="116">
        <f t="shared" si="210"/>
        <v>0</v>
      </c>
      <c r="AI534" s="368">
        <f t="shared" si="218"/>
        <v>0</v>
      </c>
      <c r="AJ534" s="368">
        <f t="shared" si="219"/>
        <v>0</v>
      </c>
      <c r="AK534" s="64"/>
      <c r="AL534" s="64"/>
      <c r="AM534" s="64"/>
      <c r="AN534" s="64"/>
      <c r="AO534" s="64"/>
      <c r="AP534" s="64"/>
      <c r="AQ534" s="64"/>
      <c r="AR534" s="64"/>
      <c r="AS534" s="64"/>
      <c r="AT534" s="64"/>
      <c r="AU534" s="64"/>
      <c r="AV534" s="64"/>
      <c r="AW534" s="64"/>
      <c r="AX534" s="64"/>
      <c r="AY534" s="64"/>
      <c r="AZ534" s="64"/>
      <c r="BA534" s="64"/>
      <c r="BB534" s="64"/>
      <c r="BC534" s="64"/>
      <c r="BD534" s="64"/>
      <c r="BE534" s="64"/>
      <c r="BF534" s="64"/>
      <c r="BG534" s="64"/>
      <c r="BH534" s="64"/>
      <c r="BI534" s="64"/>
      <c r="BJ534" s="64"/>
      <c r="BK534" s="64"/>
      <c r="BL534" s="64"/>
      <c r="BM534" s="64"/>
      <c r="BN534" s="64"/>
      <c r="BO534" s="64"/>
      <c r="BP534" s="64"/>
      <c r="BQ534" s="64"/>
      <c r="BR534" s="64"/>
      <c r="BS534" s="64"/>
      <c r="BT534" s="64"/>
      <c r="BU534" s="64"/>
      <c r="BV534" s="64"/>
      <c r="BW534" s="64"/>
      <c r="BX534" s="64"/>
      <c r="BY534" s="64"/>
      <c r="BZ534" s="64"/>
      <c r="CA534" s="64"/>
      <c r="CB534" s="64"/>
      <c r="CC534" s="64"/>
      <c r="CD534" s="64"/>
      <c r="CE534" s="64"/>
      <c r="CF534" s="64"/>
      <c r="CG534" s="64"/>
      <c r="CH534" s="65"/>
    </row>
    <row r="535" spans="1:86" s="66" customFormat="1" ht="33.75" hidden="1" customHeight="1" x14ac:dyDescent="0.25">
      <c r="A535" s="67">
        <v>2</v>
      </c>
      <c r="B535" s="72" t="s">
        <v>726</v>
      </c>
      <c r="C535" s="52"/>
      <c r="D535" s="52"/>
      <c r="E535" s="52">
        <v>1</v>
      </c>
      <c r="F535" s="52"/>
      <c r="G535" s="72"/>
      <c r="H535" s="142"/>
      <c r="I535" s="60">
        <v>3452</v>
      </c>
      <c r="J535" s="60">
        <v>3452</v>
      </c>
      <c r="K535" s="71"/>
      <c r="L535" s="71"/>
      <c r="M535" s="71"/>
      <c r="N535" s="71"/>
      <c r="O535" s="71"/>
      <c r="P535" s="71"/>
      <c r="Q535" s="71"/>
      <c r="R535" s="71"/>
      <c r="S535" s="71"/>
      <c r="T535" s="71"/>
      <c r="U535" s="71"/>
      <c r="V535" s="63">
        <f t="shared" si="222"/>
        <v>0</v>
      </c>
      <c r="W535" s="63">
        <f>Y535</f>
        <v>0</v>
      </c>
      <c r="X535" s="60">
        <v>3452</v>
      </c>
      <c r="Y535" s="63">
        <f>K535+Q535</f>
        <v>0</v>
      </c>
      <c r="Z535" s="63"/>
      <c r="AA535" s="63">
        <f>AC535</f>
        <v>1500</v>
      </c>
      <c r="AB535" s="63"/>
      <c r="AC535" s="63">
        <v>1500</v>
      </c>
      <c r="AD535" s="63"/>
      <c r="AE535" s="63"/>
      <c r="AG535" s="102"/>
      <c r="AH535" s="116">
        <f t="shared" si="210"/>
        <v>0</v>
      </c>
      <c r="AI535" s="368">
        <f t="shared" si="218"/>
        <v>0</v>
      </c>
      <c r="AJ535" s="368">
        <f t="shared" si="219"/>
        <v>0</v>
      </c>
      <c r="AK535" s="64"/>
      <c r="AL535" s="64"/>
      <c r="AM535" s="64"/>
      <c r="AN535" s="64"/>
      <c r="AO535" s="64"/>
      <c r="AP535" s="64"/>
      <c r="AQ535" s="64"/>
      <c r="AR535" s="64"/>
      <c r="AS535" s="64"/>
      <c r="AT535" s="64"/>
      <c r="AU535" s="64"/>
      <c r="AV535" s="64"/>
      <c r="AW535" s="64"/>
      <c r="AX535" s="64"/>
      <c r="AY535" s="64"/>
      <c r="AZ535" s="64"/>
      <c r="BA535" s="64"/>
      <c r="BB535" s="64"/>
      <c r="BC535" s="64"/>
      <c r="BD535" s="64"/>
      <c r="BE535" s="64"/>
      <c r="BF535" s="64"/>
      <c r="BG535" s="64"/>
      <c r="BH535" s="64"/>
      <c r="BI535" s="64"/>
      <c r="BJ535" s="64"/>
      <c r="BK535" s="64"/>
      <c r="BL535" s="64"/>
      <c r="BM535" s="64"/>
      <c r="BN535" s="64"/>
      <c r="BO535" s="64"/>
      <c r="BP535" s="64"/>
      <c r="BQ535" s="64"/>
      <c r="BR535" s="64"/>
      <c r="BS535" s="64"/>
      <c r="BT535" s="64"/>
      <c r="BU535" s="64"/>
      <c r="BV535" s="64"/>
      <c r="BW535" s="64"/>
      <c r="BX535" s="64"/>
      <c r="BY535" s="64"/>
      <c r="BZ535" s="64"/>
      <c r="CA535" s="64"/>
      <c r="CB535" s="64"/>
      <c r="CC535" s="64"/>
      <c r="CD535" s="64"/>
      <c r="CE535" s="64"/>
      <c r="CF535" s="64"/>
      <c r="CG535" s="64"/>
      <c r="CH535" s="65"/>
    </row>
    <row r="536" spans="1:86" s="66" customFormat="1" ht="15.75" x14ac:dyDescent="0.25">
      <c r="A536" s="108" t="s">
        <v>210</v>
      </c>
      <c r="B536" s="109" t="s">
        <v>211</v>
      </c>
      <c r="C536" s="52"/>
      <c r="D536" s="52"/>
      <c r="E536" s="52"/>
      <c r="F536" s="52"/>
      <c r="G536" s="109"/>
      <c r="H536" s="142"/>
      <c r="I536" s="125">
        <v>7585</v>
      </c>
      <c r="J536" s="125">
        <v>7585</v>
      </c>
      <c r="K536" s="125"/>
      <c r="L536" s="125"/>
      <c r="M536" s="125"/>
      <c r="N536" s="125"/>
      <c r="O536" s="125"/>
      <c r="P536" s="125"/>
      <c r="Q536" s="125"/>
      <c r="R536" s="125"/>
      <c r="S536" s="125"/>
      <c r="T536" s="125"/>
      <c r="U536" s="125"/>
      <c r="V536" s="63">
        <f t="shared" si="222"/>
        <v>0</v>
      </c>
      <c r="W536" s="54">
        <f>Y536</f>
        <v>0</v>
      </c>
      <c r="X536" s="125">
        <v>7585</v>
      </c>
      <c r="Y536" s="54">
        <f>K536+Q536</f>
        <v>0</v>
      </c>
      <c r="Z536" s="63"/>
      <c r="AA536" s="63"/>
      <c r="AB536" s="63"/>
      <c r="AC536" s="63"/>
      <c r="AD536" s="63"/>
      <c r="AE536" s="63"/>
      <c r="AG536" s="102"/>
      <c r="AH536" s="116">
        <f t="shared" si="210"/>
        <v>0</v>
      </c>
      <c r="AI536" s="368">
        <f t="shared" si="218"/>
        <v>0</v>
      </c>
      <c r="AJ536" s="368">
        <f t="shared" si="219"/>
        <v>0</v>
      </c>
      <c r="AK536" s="64"/>
      <c r="AL536" s="64"/>
      <c r="AM536" s="64"/>
      <c r="AN536" s="64"/>
      <c r="AO536" s="64"/>
      <c r="AP536" s="64"/>
      <c r="AQ536" s="64"/>
      <c r="AR536" s="64"/>
      <c r="AS536" s="64"/>
      <c r="AT536" s="64"/>
      <c r="AU536" s="64"/>
      <c r="AV536" s="64"/>
      <c r="AW536" s="64"/>
      <c r="AX536" s="64"/>
      <c r="AY536" s="64"/>
      <c r="AZ536" s="64"/>
      <c r="BA536" s="64"/>
      <c r="BB536" s="64"/>
      <c r="BC536" s="64"/>
      <c r="BD536" s="64"/>
      <c r="BE536" s="64"/>
      <c r="BF536" s="64"/>
      <c r="BG536" s="64"/>
      <c r="BH536" s="64"/>
      <c r="BI536" s="64"/>
      <c r="BJ536" s="64"/>
      <c r="BK536" s="64"/>
      <c r="BL536" s="64"/>
      <c r="BM536" s="64"/>
      <c r="BN536" s="64"/>
      <c r="BO536" s="64"/>
      <c r="BP536" s="64"/>
      <c r="BQ536" s="64"/>
      <c r="BR536" s="64"/>
      <c r="BS536" s="64"/>
      <c r="BT536" s="64"/>
      <c r="BU536" s="64"/>
      <c r="BV536" s="64"/>
      <c r="BW536" s="64"/>
      <c r="BX536" s="64"/>
      <c r="BY536" s="64"/>
      <c r="BZ536" s="64"/>
      <c r="CA536" s="64"/>
      <c r="CB536" s="64"/>
      <c r="CC536" s="64"/>
      <c r="CD536" s="64"/>
      <c r="CE536" s="64"/>
      <c r="CF536" s="64"/>
      <c r="CG536" s="64"/>
      <c r="CH536" s="65"/>
    </row>
    <row r="537" spans="1:86" s="66" customFormat="1" ht="45" customHeight="1" x14ac:dyDescent="0.25">
      <c r="A537" s="55" t="s">
        <v>35</v>
      </c>
      <c r="B537" s="56" t="s">
        <v>251</v>
      </c>
      <c r="C537" s="52"/>
      <c r="D537" s="52"/>
      <c r="E537" s="52"/>
      <c r="F537" s="52"/>
      <c r="G537" s="56"/>
      <c r="H537" s="142"/>
      <c r="I537" s="125">
        <v>0</v>
      </c>
      <c r="J537" s="125">
        <v>0</v>
      </c>
      <c r="K537" s="125"/>
      <c r="L537" s="125"/>
      <c r="M537" s="125"/>
      <c r="N537" s="125"/>
      <c r="O537" s="125"/>
      <c r="P537" s="125"/>
      <c r="Q537" s="125"/>
      <c r="R537" s="125"/>
      <c r="S537" s="125"/>
      <c r="T537" s="125"/>
      <c r="U537" s="125"/>
      <c r="V537" s="63">
        <f t="shared" si="222"/>
        <v>0</v>
      </c>
      <c r="W537" s="63">
        <f>Y537</f>
        <v>0</v>
      </c>
      <c r="X537" s="125">
        <v>0</v>
      </c>
      <c r="Y537" s="63">
        <f>K537+Q537</f>
        <v>0</v>
      </c>
      <c r="Z537" s="63">
        <f>X537-Y537</f>
        <v>0</v>
      </c>
      <c r="AA537" s="63">
        <v>0</v>
      </c>
      <c r="AB537" s="63">
        <v>0</v>
      </c>
      <c r="AC537" s="63">
        <v>0</v>
      </c>
      <c r="AD537" s="63"/>
      <c r="AE537" s="63"/>
      <c r="AG537" s="102"/>
      <c r="AH537" s="116">
        <f t="shared" si="210"/>
        <v>0</v>
      </c>
      <c r="AI537" s="368">
        <f t="shared" si="218"/>
        <v>0</v>
      </c>
      <c r="AJ537" s="368">
        <f t="shared" si="219"/>
        <v>0</v>
      </c>
      <c r="AK537" s="64"/>
      <c r="AL537" s="64"/>
      <c r="AM537" s="64"/>
      <c r="AN537" s="64"/>
      <c r="AO537" s="64"/>
      <c r="AP537" s="64"/>
      <c r="AQ537" s="64"/>
      <c r="AR537" s="64"/>
      <c r="AS537" s="64"/>
      <c r="AT537" s="64"/>
      <c r="AU537" s="64"/>
      <c r="AV537" s="64"/>
      <c r="AW537" s="64"/>
      <c r="AX537" s="64"/>
      <c r="AY537" s="64"/>
      <c r="AZ537" s="64"/>
      <c r="BA537" s="64"/>
      <c r="BB537" s="64"/>
      <c r="BC537" s="64"/>
      <c r="BD537" s="64"/>
      <c r="BE537" s="64"/>
      <c r="BF537" s="64"/>
      <c r="BG537" s="64"/>
      <c r="BH537" s="64"/>
      <c r="BI537" s="64"/>
      <c r="BJ537" s="64"/>
      <c r="BK537" s="64"/>
      <c r="BL537" s="64"/>
      <c r="BM537" s="64"/>
      <c r="BN537" s="64"/>
      <c r="BO537" s="64"/>
      <c r="BP537" s="64"/>
      <c r="BQ537" s="64"/>
      <c r="BR537" s="64"/>
      <c r="BS537" s="64"/>
      <c r="BT537" s="64"/>
      <c r="BU537" s="64"/>
      <c r="BV537" s="64"/>
      <c r="BW537" s="64"/>
      <c r="BX537" s="64"/>
      <c r="BY537" s="64"/>
      <c r="BZ537" s="64"/>
      <c r="CA537" s="64"/>
      <c r="CB537" s="64"/>
      <c r="CC537" s="64"/>
      <c r="CD537" s="64"/>
      <c r="CE537" s="64"/>
      <c r="CF537" s="64"/>
      <c r="CG537" s="64"/>
      <c r="CH537" s="65"/>
    </row>
    <row r="538" spans="1:86" s="66" customFormat="1" ht="63" x14ac:dyDescent="0.25">
      <c r="A538" s="55" t="s">
        <v>68</v>
      </c>
      <c r="B538" s="56" t="s">
        <v>212</v>
      </c>
      <c r="C538" s="52"/>
      <c r="D538" s="52"/>
      <c r="E538" s="52"/>
      <c r="F538" s="52"/>
      <c r="G538" s="56"/>
      <c r="H538" s="142"/>
      <c r="I538" s="125">
        <f t="shared" ref="I538:AE538" si="224">I539+I573</f>
        <v>205802.95918367346</v>
      </c>
      <c r="J538" s="125">
        <f t="shared" si="224"/>
        <v>196798</v>
      </c>
      <c r="K538" s="125">
        <f t="shared" si="224"/>
        <v>30436</v>
      </c>
      <c r="L538" s="125">
        <f t="shared" si="224"/>
        <v>2825.16</v>
      </c>
      <c r="M538" s="125">
        <f t="shared" si="224"/>
        <v>30436</v>
      </c>
      <c r="N538" s="125">
        <f t="shared" si="224"/>
        <v>27610.84</v>
      </c>
      <c r="O538" s="125">
        <f t="shared" si="224"/>
        <v>2825.16</v>
      </c>
      <c r="P538" s="125">
        <f t="shared" si="224"/>
        <v>59036</v>
      </c>
      <c r="Q538" s="125">
        <f t="shared" si="224"/>
        <v>59036</v>
      </c>
      <c r="R538" s="125">
        <f t="shared" si="224"/>
        <v>18654.259611000001</v>
      </c>
      <c r="S538" s="125">
        <f t="shared" si="224"/>
        <v>18654.259611000001</v>
      </c>
      <c r="T538" s="125">
        <f t="shared" si="224"/>
        <v>59036</v>
      </c>
      <c r="U538" s="125">
        <f t="shared" si="224"/>
        <v>59036</v>
      </c>
      <c r="V538" s="125">
        <f t="shared" si="224"/>
        <v>89472</v>
      </c>
      <c r="W538" s="125">
        <f t="shared" si="224"/>
        <v>89472</v>
      </c>
      <c r="X538" s="125">
        <f t="shared" si="224"/>
        <v>196308</v>
      </c>
      <c r="Y538" s="125">
        <f t="shared" si="224"/>
        <v>89472</v>
      </c>
      <c r="Z538" s="125">
        <f t="shared" si="224"/>
        <v>80612.149999999994</v>
      </c>
      <c r="AA538" s="125">
        <f t="shared" si="224"/>
        <v>64690.15</v>
      </c>
      <c r="AB538" s="125">
        <f t="shared" si="224"/>
        <v>63190.15</v>
      </c>
      <c r="AC538" s="125">
        <f t="shared" si="224"/>
        <v>1500</v>
      </c>
      <c r="AD538" s="125">
        <f t="shared" si="224"/>
        <v>0</v>
      </c>
      <c r="AE538" s="125">
        <f t="shared" si="224"/>
        <v>0</v>
      </c>
      <c r="AG538" s="102"/>
      <c r="AH538" s="116">
        <f t="shared" si="210"/>
        <v>0</v>
      </c>
      <c r="AI538" s="368">
        <f t="shared" si="218"/>
        <v>0</v>
      </c>
      <c r="AJ538" s="368">
        <f t="shared" si="219"/>
        <v>0</v>
      </c>
      <c r="AK538" s="64"/>
      <c r="AL538" s="64"/>
      <c r="AM538" s="64"/>
      <c r="AN538" s="64"/>
      <c r="AO538" s="64"/>
      <c r="AP538" s="64"/>
      <c r="AQ538" s="64"/>
      <c r="AR538" s="64"/>
      <c r="AS538" s="64"/>
      <c r="AT538" s="64"/>
      <c r="AU538" s="64"/>
      <c r="AV538" s="64"/>
      <c r="AW538" s="64"/>
      <c r="AX538" s="64"/>
      <c r="AY538" s="64"/>
      <c r="AZ538" s="64"/>
      <c r="BA538" s="64"/>
      <c r="BB538" s="64"/>
      <c r="BC538" s="64"/>
      <c r="BD538" s="64"/>
      <c r="BE538" s="64"/>
      <c r="BF538" s="64"/>
      <c r="BG538" s="64"/>
      <c r="BH538" s="64"/>
      <c r="BI538" s="64"/>
      <c r="BJ538" s="64"/>
      <c r="BK538" s="64"/>
      <c r="BL538" s="64"/>
      <c r="BM538" s="64"/>
      <c r="BN538" s="64"/>
      <c r="BO538" s="64"/>
      <c r="BP538" s="64"/>
      <c r="BQ538" s="64"/>
      <c r="BR538" s="64"/>
      <c r="BS538" s="64"/>
      <c r="BT538" s="64"/>
      <c r="BU538" s="64"/>
      <c r="BV538" s="64"/>
      <c r="BW538" s="64"/>
      <c r="BX538" s="64"/>
      <c r="BY538" s="64"/>
      <c r="BZ538" s="64"/>
      <c r="CA538" s="64"/>
      <c r="CB538" s="64"/>
      <c r="CC538" s="64"/>
      <c r="CD538" s="64"/>
      <c r="CE538" s="64"/>
      <c r="CF538" s="64"/>
      <c r="CG538" s="64"/>
      <c r="CH538" s="65"/>
    </row>
    <row r="539" spans="1:86" s="66" customFormat="1" ht="25.5" customHeight="1" x14ac:dyDescent="0.25">
      <c r="A539" s="55" t="s">
        <v>213</v>
      </c>
      <c r="B539" s="56" t="s">
        <v>214</v>
      </c>
      <c r="C539" s="52"/>
      <c r="D539" s="52"/>
      <c r="E539" s="52"/>
      <c r="F539" s="52"/>
      <c r="G539" s="56"/>
      <c r="H539" s="142"/>
      <c r="I539" s="125">
        <f>SUM(I540:I571)</f>
        <v>165812.95918367346</v>
      </c>
      <c r="J539" s="125">
        <f t="shared" ref="J539:AC539" si="225">SUM(J540:J571)</f>
        <v>156808</v>
      </c>
      <c r="K539" s="125">
        <f t="shared" si="225"/>
        <v>15936</v>
      </c>
      <c r="L539" s="125">
        <f t="shared" si="225"/>
        <v>536</v>
      </c>
      <c r="M539" s="125">
        <f t="shared" si="225"/>
        <v>15936</v>
      </c>
      <c r="N539" s="125">
        <f t="shared" si="225"/>
        <v>15400</v>
      </c>
      <c r="O539" s="125">
        <f t="shared" si="225"/>
        <v>536</v>
      </c>
      <c r="P539" s="125">
        <f t="shared" si="225"/>
        <v>49036</v>
      </c>
      <c r="Q539" s="125">
        <f t="shared" si="225"/>
        <v>49036</v>
      </c>
      <c r="R539" s="125">
        <f t="shared" si="225"/>
        <v>18532.881611000001</v>
      </c>
      <c r="S539" s="125">
        <f t="shared" si="225"/>
        <v>18532.881611000001</v>
      </c>
      <c r="T539" s="125">
        <f t="shared" si="225"/>
        <v>49036</v>
      </c>
      <c r="U539" s="125">
        <f t="shared" si="225"/>
        <v>49036</v>
      </c>
      <c r="V539" s="125">
        <f t="shared" si="225"/>
        <v>64972</v>
      </c>
      <c r="W539" s="125">
        <f t="shared" si="225"/>
        <v>64972</v>
      </c>
      <c r="X539" s="125">
        <f t="shared" si="225"/>
        <v>156808</v>
      </c>
      <c r="Y539" s="125">
        <f t="shared" si="225"/>
        <v>64972</v>
      </c>
      <c r="Z539" s="125">
        <f t="shared" si="225"/>
        <v>65973.149999999994</v>
      </c>
      <c r="AA539" s="125">
        <f t="shared" si="225"/>
        <v>50051.15</v>
      </c>
      <c r="AB539" s="125">
        <f t="shared" si="225"/>
        <v>48551.15</v>
      </c>
      <c r="AC539" s="125">
        <f t="shared" si="225"/>
        <v>1500</v>
      </c>
      <c r="AD539" s="125">
        <f>SUM(AD540:AD570)</f>
        <v>0</v>
      </c>
      <c r="AE539" s="125">
        <f>SUM(AE540:AE570)</f>
        <v>0</v>
      </c>
      <c r="AG539" s="102"/>
      <c r="AH539" s="116">
        <f t="shared" si="210"/>
        <v>0</v>
      </c>
      <c r="AI539" s="368">
        <f t="shared" si="218"/>
        <v>0</v>
      </c>
      <c r="AJ539" s="368">
        <f t="shared" si="219"/>
        <v>0</v>
      </c>
      <c r="AK539" s="64"/>
      <c r="AL539" s="64"/>
      <c r="AM539" s="64"/>
      <c r="AN539" s="64"/>
      <c r="AO539" s="64"/>
      <c r="AP539" s="64"/>
      <c r="AQ539" s="64"/>
      <c r="AR539" s="64"/>
      <c r="AS539" s="64"/>
      <c r="AT539" s="64"/>
      <c r="AU539" s="64"/>
      <c r="AV539" s="64"/>
      <c r="AW539" s="64"/>
      <c r="AX539" s="64"/>
      <c r="AY539" s="64"/>
      <c r="AZ539" s="64"/>
      <c r="BA539" s="64"/>
      <c r="BB539" s="64"/>
      <c r="BC539" s="64"/>
      <c r="BD539" s="64"/>
      <c r="BE539" s="64"/>
      <c r="BF539" s="64"/>
      <c r="BG539" s="64"/>
      <c r="BH539" s="64"/>
      <c r="BI539" s="64"/>
      <c r="BJ539" s="64"/>
      <c r="BK539" s="64"/>
      <c r="BL539" s="64"/>
      <c r="BM539" s="64"/>
      <c r="BN539" s="64"/>
      <c r="BO539" s="64"/>
      <c r="BP539" s="64"/>
      <c r="BQ539" s="64"/>
      <c r="BR539" s="64"/>
      <c r="BS539" s="64"/>
      <c r="BT539" s="64"/>
      <c r="BU539" s="64"/>
      <c r="BV539" s="64"/>
      <c r="BW539" s="64"/>
      <c r="BX539" s="64"/>
      <c r="BY539" s="64"/>
      <c r="BZ539" s="64"/>
      <c r="CA539" s="64"/>
      <c r="CB539" s="64"/>
      <c r="CC539" s="64"/>
      <c r="CD539" s="64"/>
      <c r="CE539" s="64"/>
      <c r="CF539" s="64"/>
      <c r="CG539" s="64"/>
      <c r="CH539" s="65"/>
    </row>
    <row r="540" spans="1:86" s="66" customFormat="1" ht="37.5" customHeight="1" x14ac:dyDescent="0.25">
      <c r="A540" s="55" t="s">
        <v>182</v>
      </c>
      <c r="B540" s="56" t="s">
        <v>183</v>
      </c>
      <c r="C540" s="52"/>
      <c r="D540" s="52"/>
      <c r="E540" s="52"/>
      <c r="F540" s="52"/>
      <c r="G540" s="56"/>
      <c r="H540" s="142"/>
      <c r="I540" s="125"/>
      <c r="J540" s="125"/>
      <c r="K540" s="125"/>
      <c r="L540" s="125"/>
      <c r="M540" s="125"/>
      <c r="N540" s="125"/>
      <c r="O540" s="125"/>
      <c r="P540" s="125"/>
      <c r="Q540" s="125"/>
      <c r="R540" s="125"/>
      <c r="S540" s="125"/>
      <c r="T540" s="125"/>
      <c r="U540" s="125"/>
      <c r="V540" s="63">
        <f t="shared" ref="V540:V570" si="226">W540</f>
        <v>0</v>
      </c>
      <c r="W540" s="63"/>
      <c r="X540" s="125"/>
      <c r="Y540" s="54"/>
      <c r="Z540" s="63"/>
      <c r="AA540" s="63"/>
      <c r="AB540" s="63"/>
      <c r="AC540" s="63"/>
      <c r="AD540" s="54"/>
      <c r="AE540" s="54"/>
      <c r="AG540" s="102"/>
      <c r="AH540" s="116">
        <f t="shared" si="210"/>
        <v>0</v>
      </c>
      <c r="AI540" s="368">
        <f t="shared" si="218"/>
        <v>0</v>
      </c>
      <c r="AJ540" s="368">
        <f t="shared" si="219"/>
        <v>0</v>
      </c>
      <c r="AK540" s="64"/>
      <c r="AL540" s="64"/>
      <c r="AM540" s="64"/>
      <c r="AN540" s="64"/>
      <c r="AO540" s="64"/>
      <c r="AP540" s="64"/>
      <c r="AQ540" s="64"/>
      <c r="AR540" s="64"/>
      <c r="AS540" s="64"/>
      <c r="AT540" s="64"/>
      <c r="AU540" s="64"/>
      <c r="AV540" s="64"/>
      <c r="AW540" s="64"/>
      <c r="AX540" s="64"/>
      <c r="AY540" s="64"/>
      <c r="AZ540" s="64"/>
      <c r="BA540" s="64"/>
      <c r="BB540" s="64"/>
      <c r="BC540" s="64"/>
      <c r="BD540" s="64"/>
      <c r="BE540" s="64"/>
      <c r="BF540" s="64"/>
      <c r="BG540" s="64"/>
      <c r="BH540" s="64"/>
      <c r="BI540" s="64"/>
      <c r="BJ540" s="64"/>
      <c r="BK540" s="64"/>
      <c r="BL540" s="64"/>
      <c r="BM540" s="64"/>
      <c r="BN540" s="64"/>
      <c r="BO540" s="64"/>
      <c r="BP540" s="64"/>
      <c r="BQ540" s="64"/>
      <c r="BR540" s="64"/>
      <c r="BS540" s="64"/>
      <c r="BT540" s="64"/>
      <c r="BU540" s="64"/>
      <c r="BV540" s="64"/>
      <c r="BW540" s="64"/>
      <c r="BX540" s="64"/>
      <c r="BY540" s="64"/>
      <c r="BZ540" s="64"/>
      <c r="CA540" s="64"/>
      <c r="CB540" s="64"/>
      <c r="CC540" s="64"/>
      <c r="CD540" s="64"/>
      <c r="CE540" s="64"/>
      <c r="CF540" s="64"/>
      <c r="CG540" s="64"/>
      <c r="CH540" s="65"/>
    </row>
    <row r="541" spans="1:86" s="66" customFormat="1" ht="47.25" x14ac:dyDescent="0.25">
      <c r="A541" s="69" t="s">
        <v>194</v>
      </c>
      <c r="B541" s="161" t="s">
        <v>727</v>
      </c>
      <c r="C541" s="52"/>
      <c r="D541" s="52">
        <v>1</v>
      </c>
      <c r="E541" s="52"/>
      <c r="F541" s="52"/>
      <c r="G541" s="161"/>
      <c r="H541" s="67" t="s">
        <v>728</v>
      </c>
      <c r="I541" s="60">
        <v>9000</v>
      </c>
      <c r="J541" s="60">
        <v>9000</v>
      </c>
      <c r="K541" s="74">
        <v>6300</v>
      </c>
      <c r="L541" s="63">
        <f>K541-N541</f>
        <v>0</v>
      </c>
      <c r="M541" s="63">
        <f>N541+O541</f>
        <v>6300</v>
      </c>
      <c r="N541" s="74">
        <v>6300</v>
      </c>
      <c r="O541" s="63">
        <v>0</v>
      </c>
      <c r="P541" s="74">
        <v>2700</v>
      </c>
      <c r="Q541" s="74">
        <v>2700</v>
      </c>
      <c r="R541" s="128">
        <v>1536.4213130000001</v>
      </c>
      <c r="S541" s="128">
        <v>1536.4213130000001</v>
      </c>
      <c r="T541" s="74">
        <v>2700</v>
      </c>
      <c r="U541" s="74">
        <v>2700</v>
      </c>
      <c r="V541" s="63">
        <f t="shared" si="226"/>
        <v>9000</v>
      </c>
      <c r="W541" s="63">
        <f t="shared" ref="W541:W555" si="227">Y541</f>
        <v>9000</v>
      </c>
      <c r="X541" s="60">
        <v>9000</v>
      </c>
      <c r="Y541" s="63">
        <f t="shared" ref="Y541:Y555" si="228">K541+Q541</f>
        <v>9000</v>
      </c>
      <c r="Z541" s="63">
        <f>X541-Y541</f>
        <v>0</v>
      </c>
      <c r="AA541" s="63">
        <v>0</v>
      </c>
      <c r="AB541" s="63">
        <v>0</v>
      </c>
      <c r="AC541" s="63"/>
      <c r="AD541" s="63"/>
      <c r="AE541" s="63"/>
      <c r="AG541" s="102"/>
      <c r="AH541" s="116">
        <f t="shared" si="210"/>
        <v>0</v>
      </c>
      <c r="AI541" s="368">
        <f t="shared" si="218"/>
        <v>0</v>
      </c>
      <c r="AJ541" s="368">
        <f t="shared" si="219"/>
        <v>0</v>
      </c>
      <c r="AK541" s="64"/>
      <c r="AL541" s="64"/>
      <c r="AM541" s="64"/>
      <c r="AN541" s="64"/>
      <c r="AO541" s="64"/>
      <c r="AP541" s="64"/>
      <c r="AQ541" s="64"/>
      <c r="AR541" s="64"/>
      <c r="AS541" s="64"/>
      <c r="AT541" s="64"/>
      <c r="AU541" s="64"/>
      <c r="AV541" s="64"/>
      <c r="AW541" s="64"/>
      <c r="AX541" s="64"/>
      <c r="AY541" s="64"/>
      <c r="AZ541" s="64"/>
      <c r="BA541" s="64"/>
      <c r="BB541" s="64"/>
      <c r="BC541" s="64"/>
      <c r="BD541" s="64"/>
      <c r="BE541" s="64"/>
      <c r="BF541" s="64"/>
      <c r="BG541" s="64"/>
      <c r="BH541" s="64"/>
      <c r="BI541" s="64"/>
      <c r="BJ541" s="64"/>
      <c r="BK541" s="64"/>
      <c r="BL541" s="64"/>
      <c r="BM541" s="64"/>
      <c r="BN541" s="64"/>
      <c r="BO541" s="64"/>
      <c r="BP541" s="64"/>
      <c r="BQ541" s="64"/>
      <c r="BR541" s="64"/>
      <c r="BS541" s="64"/>
      <c r="BT541" s="64"/>
      <c r="BU541" s="64"/>
      <c r="BV541" s="64"/>
      <c r="BW541" s="64"/>
      <c r="BX541" s="64"/>
      <c r="BY541" s="64"/>
      <c r="BZ541" s="64"/>
      <c r="CA541" s="64"/>
      <c r="CB541" s="64"/>
      <c r="CC541" s="64"/>
      <c r="CD541" s="64"/>
      <c r="CE541" s="64"/>
      <c r="CF541" s="64"/>
      <c r="CG541" s="64"/>
      <c r="CH541" s="65"/>
    </row>
    <row r="542" spans="1:86" s="66" customFormat="1" ht="31.5" x14ac:dyDescent="0.25">
      <c r="A542" s="69" t="s">
        <v>184</v>
      </c>
      <c r="B542" s="161" t="s">
        <v>729</v>
      </c>
      <c r="C542" s="52"/>
      <c r="D542" s="52">
        <v>1</v>
      </c>
      <c r="E542" s="52"/>
      <c r="F542" s="52"/>
      <c r="G542" s="161"/>
      <c r="H542" s="67" t="s">
        <v>730</v>
      </c>
      <c r="I542" s="60">
        <v>3000</v>
      </c>
      <c r="J542" s="60">
        <v>3000</v>
      </c>
      <c r="K542" s="74">
        <v>2100</v>
      </c>
      <c r="L542" s="63">
        <f>K542-N542</f>
        <v>0</v>
      </c>
      <c r="M542" s="63">
        <f>N542+O542</f>
        <v>2100</v>
      </c>
      <c r="N542" s="74">
        <v>2100</v>
      </c>
      <c r="O542" s="63">
        <v>0</v>
      </c>
      <c r="P542" s="74">
        <v>900</v>
      </c>
      <c r="Q542" s="74">
        <v>900</v>
      </c>
      <c r="R542" s="128">
        <v>92.994</v>
      </c>
      <c r="S542" s="128">
        <v>92.994</v>
      </c>
      <c r="T542" s="74">
        <v>900</v>
      </c>
      <c r="U542" s="74">
        <v>900</v>
      </c>
      <c r="V542" s="63">
        <f t="shared" si="226"/>
        <v>3000</v>
      </c>
      <c r="W542" s="63">
        <f t="shared" si="227"/>
        <v>3000</v>
      </c>
      <c r="X542" s="60">
        <v>3000</v>
      </c>
      <c r="Y542" s="63">
        <f t="shared" si="228"/>
        <v>3000</v>
      </c>
      <c r="Z542" s="63">
        <f>X542-Y542</f>
        <v>0</v>
      </c>
      <c r="AA542" s="63">
        <v>0</v>
      </c>
      <c r="AB542" s="63">
        <v>0</v>
      </c>
      <c r="AC542" s="63"/>
      <c r="AD542" s="63"/>
      <c r="AE542" s="63"/>
      <c r="AG542" s="102"/>
      <c r="AH542" s="116">
        <f t="shared" si="210"/>
        <v>0</v>
      </c>
      <c r="AI542" s="368">
        <f t="shared" si="218"/>
        <v>0</v>
      </c>
      <c r="AJ542" s="368">
        <f t="shared" si="219"/>
        <v>0</v>
      </c>
      <c r="AK542" s="64"/>
      <c r="AL542" s="64"/>
      <c r="AM542" s="64"/>
      <c r="AN542" s="64"/>
      <c r="AO542" s="64"/>
      <c r="AP542" s="64"/>
      <c r="AQ542" s="64"/>
      <c r="AR542" s="64"/>
      <c r="AS542" s="64"/>
      <c r="AT542" s="64"/>
      <c r="AU542" s="64"/>
      <c r="AV542" s="64"/>
      <c r="AW542" s="64"/>
      <c r="AX542" s="64"/>
      <c r="AY542" s="64"/>
      <c r="AZ542" s="64"/>
      <c r="BA542" s="64"/>
      <c r="BB542" s="64"/>
      <c r="BC542" s="64"/>
      <c r="BD542" s="64"/>
      <c r="BE542" s="64"/>
      <c r="BF542" s="64"/>
      <c r="BG542" s="64"/>
      <c r="BH542" s="64"/>
      <c r="BI542" s="64"/>
      <c r="BJ542" s="64"/>
      <c r="BK542" s="64"/>
      <c r="BL542" s="64"/>
      <c r="BM542" s="64"/>
      <c r="BN542" s="64"/>
      <c r="BO542" s="64"/>
      <c r="BP542" s="64"/>
      <c r="BQ542" s="64"/>
      <c r="BR542" s="64"/>
      <c r="BS542" s="64"/>
      <c r="BT542" s="64"/>
      <c r="BU542" s="64"/>
      <c r="BV542" s="64"/>
      <c r="BW542" s="64"/>
      <c r="BX542" s="64"/>
      <c r="BY542" s="64"/>
      <c r="BZ542" s="64"/>
      <c r="CA542" s="64"/>
      <c r="CB542" s="64"/>
      <c r="CC542" s="64"/>
      <c r="CD542" s="64"/>
      <c r="CE542" s="64"/>
      <c r="CF542" s="64"/>
      <c r="CG542" s="64"/>
      <c r="CH542" s="65"/>
    </row>
    <row r="543" spans="1:86" s="66" customFormat="1" ht="47.25" x14ac:dyDescent="0.25">
      <c r="A543" s="69" t="s">
        <v>226</v>
      </c>
      <c r="B543" s="76" t="s">
        <v>731</v>
      </c>
      <c r="C543" s="52"/>
      <c r="D543" s="52">
        <v>1</v>
      </c>
      <c r="E543" s="52"/>
      <c r="F543" s="52"/>
      <c r="G543" s="76"/>
      <c r="H543" s="67" t="s">
        <v>732</v>
      </c>
      <c r="I543" s="60">
        <v>10000</v>
      </c>
      <c r="J543" s="60">
        <v>10000</v>
      </c>
      <c r="K543" s="74">
        <v>7000</v>
      </c>
      <c r="L543" s="63">
        <f>K543-N543</f>
        <v>0</v>
      </c>
      <c r="M543" s="63">
        <f>N543+O543</f>
        <v>7000</v>
      </c>
      <c r="N543" s="74">
        <v>7000</v>
      </c>
      <c r="O543" s="63">
        <v>0</v>
      </c>
      <c r="P543" s="74">
        <v>3000</v>
      </c>
      <c r="Q543" s="74">
        <v>3000</v>
      </c>
      <c r="R543" s="128">
        <v>2700.7760800000001</v>
      </c>
      <c r="S543" s="128">
        <v>2700.7760800000001</v>
      </c>
      <c r="T543" s="74">
        <v>3000</v>
      </c>
      <c r="U543" s="74">
        <v>3000</v>
      </c>
      <c r="V543" s="63">
        <f t="shared" si="226"/>
        <v>10000</v>
      </c>
      <c r="W543" s="63">
        <f t="shared" si="227"/>
        <v>10000</v>
      </c>
      <c r="X543" s="60">
        <v>10000</v>
      </c>
      <c r="Y543" s="63">
        <f t="shared" si="228"/>
        <v>10000</v>
      </c>
      <c r="Z543" s="63">
        <f>X543-Y543</f>
        <v>0</v>
      </c>
      <c r="AA543" s="63">
        <v>0</v>
      </c>
      <c r="AB543" s="63">
        <v>0</v>
      </c>
      <c r="AC543" s="63"/>
      <c r="AD543" s="63"/>
      <c r="AE543" s="63"/>
      <c r="AG543" s="102"/>
      <c r="AH543" s="116">
        <f t="shared" si="210"/>
        <v>0</v>
      </c>
      <c r="AI543" s="368">
        <f t="shared" si="218"/>
        <v>0</v>
      </c>
      <c r="AJ543" s="368">
        <f t="shared" si="219"/>
        <v>0</v>
      </c>
      <c r="AK543" s="64"/>
      <c r="AL543" s="64"/>
      <c r="AM543" s="64"/>
      <c r="AN543" s="64"/>
      <c r="AO543" s="64"/>
      <c r="AP543" s="64"/>
      <c r="AQ543" s="64"/>
      <c r="AR543" s="64"/>
      <c r="AS543" s="64"/>
      <c r="AT543" s="64"/>
      <c r="AU543" s="64"/>
      <c r="AV543" s="64"/>
      <c r="AW543" s="64"/>
      <c r="AX543" s="64"/>
      <c r="AY543" s="64"/>
      <c r="AZ543" s="64"/>
      <c r="BA543" s="64"/>
      <c r="BB543" s="64"/>
      <c r="BC543" s="64"/>
      <c r="BD543" s="64"/>
      <c r="BE543" s="64"/>
      <c r="BF543" s="64"/>
      <c r="BG543" s="64"/>
      <c r="BH543" s="64"/>
      <c r="BI543" s="64"/>
      <c r="BJ543" s="64"/>
      <c r="BK543" s="64"/>
      <c r="BL543" s="64"/>
      <c r="BM543" s="64"/>
      <c r="BN543" s="64"/>
      <c r="BO543" s="64"/>
      <c r="BP543" s="64"/>
      <c r="BQ543" s="64"/>
      <c r="BR543" s="64"/>
      <c r="BS543" s="64"/>
      <c r="BT543" s="64"/>
      <c r="BU543" s="64"/>
      <c r="BV543" s="64"/>
      <c r="BW543" s="64"/>
      <c r="BX543" s="64"/>
      <c r="BY543" s="64"/>
      <c r="BZ543" s="64"/>
      <c r="CA543" s="64"/>
      <c r="CB543" s="64"/>
      <c r="CC543" s="64"/>
      <c r="CD543" s="64"/>
      <c r="CE543" s="64"/>
      <c r="CF543" s="64"/>
      <c r="CG543" s="64"/>
      <c r="CH543" s="65"/>
    </row>
    <row r="544" spans="1:86" s="66" customFormat="1" ht="31.5" x14ac:dyDescent="0.25">
      <c r="A544" s="69" t="s">
        <v>229</v>
      </c>
      <c r="B544" s="72" t="s">
        <v>733</v>
      </c>
      <c r="C544" s="52"/>
      <c r="D544" s="52">
        <v>1</v>
      </c>
      <c r="E544" s="52"/>
      <c r="F544" s="52"/>
      <c r="G544" s="72"/>
      <c r="H544" s="67" t="s">
        <v>734</v>
      </c>
      <c r="I544" s="60">
        <v>35000</v>
      </c>
      <c r="J544" s="60">
        <v>26093</v>
      </c>
      <c r="K544" s="74">
        <v>536</v>
      </c>
      <c r="L544" s="63">
        <f>K544-N544</f>
        <v>536</v>
      </c>
      <c r="M544" s="63">
        <f>N544+O544</f>
        <v>536</v>
      </c>
      <c r="N544" s="71"/>
      <c r="O544" s="63">
        <v>536</v>
      </c>
      <c r="P544" s="62">
        <v>20000</v>
      </c>
      <c r="Q544" s="62">
        <v>20000</v>
      </c>
      <c r="R544" s="128">
        <v>12187.327218</v>
      </c>
      <c r="S544" s="128">
        <v>12187.327218</v>
      </c>
      <c r="T544" s="62">
        <v>20000</v>
      </c>
      <c r="U544" s="62">
        <v>20000</v>
      </c>
      <c r="V544" s="63">
        <f t="shared" si="226"/>
        <v>20536</v>
      </c>
      <c r="W544" s="63">
        <f t="shared" si="227"/>
        <v>20536</v>
      </c>
      <c r="X544" s="60">
        <v>26093</v>
      </c>
      <c r="Y544" s="63">
        <f t="shared" si="228"/>
        <v>20536</v>
      </c>
      <c r="Z544" s="63">
        <f>X544-Y544</f>
        <v>5557</v>
      </c>
      <c r="AA544" s="63">
        <v>5557</v>
      </c>
      <c r="AB544" s="63">
        <v>5557</v>
      </c>
      <c r="AC544" s="63"/>
      <c r="AD544" s="63"/>
      <c r="AE544" s="63"/>
      <c r="AF544" s="52"/>
      <c r="AG544" s="102"/>
      <c r="AH544" s="116">
        <f t="shared" si="210"/>
        <v>0</v>
      </c>
      <c r="AI544" s="368">
        <f t="shared" si="218"/>
        <v>0</v>
      </c>
      <c r="AJ544" s="368">
        <f t="shared" si="219"/>
        <v>0</v>
      </c>
      <c r="AK544" s="64"/>
      <c r="AL544" s="64"/>
      <c r="AM544" s="64"/>
      <c r="AN544" s="64"/>
      <c r="AO544" s="64"/>
      <c r="AP544" s="64"/>
      <c r="AQ544" s="64"/>
      <c r="AR544" s="64"/>
      <c r="AS544" s="64"/>
      <c r="AT544" s="64"/>
      <c r="AU544" s="64"/>
      <c r="AV544" s="64"/>
      <c r="AW544" s="64"/>
      <c r="AX544" s="64"/>
      <c r="AY544" s="64"/>
      <c r="AZ544" s="64"/>
      <c r="BA544" s="64"/>
      <c r="BB544" s="64"/>
      <c r="BC544" s="64"/>
      <c r="BD544" s="64"/>
      <c r="BE544" s="64"/>
      <c r="BF544" s="64"/>
      <c r="BG544" s="64"/>
      <c r="BH544" s="64"/>
      <c r="BI544" s="64"/>
      <c r="BJ544" s="64"/>
      <c r="BK544" s="64"/>
      <c r="BL544" s="64"/>
      <c r="BM544" s="64"/>
      <c r="BN544" s="64"/>
      <c r="BO544" s="64"/>
      <c r="BP544" s="64"/>
      <c r="BQ544" s="64"/>
      <c r="BR544" s="64"/>
      <c r="BS544" s="64"/>
      <c r="BT544" s="64"/>
      <c r="BU544" s="64"/>
      <c r="BV544" s="64"/>
      <c r="BW544" s="64"/>
      <c r="BX544" s="64"/>
      <c r="BY544" s="64"/>
      <c r="BZ544" s="64"/>
      <c r="CA544" s="64"/>
      <c r="CB544" s="64"/>
      <c r="CC544" s="64"/>
      <c r="CD544" s="64"/>
      <c r="CE544" s="64"/>
      <c r="CF544" s="64"/>
      <c r="CG544" s="64"/>
      <c r="CH544" s="65"/>
    </row>
    <row r="545" spans="1:86" s="66" customFormat="1" ht="47.25" x14ac:dyDescent="0.25">
      <c r="A545" s="69" t="s">
        <v>232</v>
      </c>
      <c r="B545" s="72" t="s">
        <v>735</v>
      </c>
      <c r="C545" s="52"/>
      <c r="D545" s="52">
        <v>1</v>
      </c>
      <c r="E545" s="52"/>
      <c r="F545" s="52"/>
      <c r="G545" s="72"/>
      <c r="H545" s="141" t="s">
        <v>736</v>
      </c>
      <c r="I545" s="60">
        <v>8000</v>
      </c>
      <c r="J545" s="60">
        <v>8000</v>
      </c>
      <c r="K545" s="71"/>
      <c r="L545" s="63">
        <f>K545-N545</f>
        <v>0</v>
      </c>
      <c r="M545" s="63">
        <f>N545+O545</f>
        <v>0</v>
      </c>
      <c r="N545" s="71"/>
      <c r="O545" s="63">
        <v>0</v>
      </c>
      <c r="P545" s="74">
        <v>6000</v>
      </c>
      <c r="Q545" s="74">
        <v>6000</v>
      </c>
      <c r="R545" s="128">
        <v>2015.3630000000001</v>
      </c>
      <c r="S545" s="128">
        <v>2015.3630000000001</v>
      </c>
      <c r="T545" s="74">
        <v>6000</v>
      </c>
      <c r="U545" s="74">
        <v>6000</v>
      </c>
      <c r="V545" s="63">
        <f t="shared" si="226"/>
        <v>6000</v>
      </c>
      <c r="W545" s="63">
        <f t="shared" si="227"/>
        <v>6000</v>
      </c>
      <c r="X545" s="60">
        <v>8000</v>
      </c>
      <c r="Y545" s="63">
        <f t="shared" si="228"/>
        <v>6000</v>
      </c>
      <c r="Z545" s="63">
        <f>X545-Y545-(3%*X545)</f>
        <v>1760</v>
      </c>
      <c r="AA545" s="63">
        <v>1760</v>
      </c>
      <c r="AB545" s="63">
        <v>1760</v>
      </c>
      <c r="AC545" s="63"/>
      <c r="AD545" s="63"/>
      <c r="AE545" s="63"/>
      <c r="AG545" s="102"/>
      <c r="AH545" s="116">
        <f t="shared" ref="AH545:AH601" si="229">V545-W545</f>
        <v>0</v>
      </c>
      <c r="AI545" s="368">
        <f t="shared" si="218"/>
        <v>0</v>
      </c>
      <c r="AJ545" s="368">
        <f t="shared" si="219"/>
        <v>0</v>
      </c>
      <c r="AK545" s="64"/>
      <c r="AL545" s="64"/>
      <c r="AM545" s="64"/>
      <c r="AN545" s="64"/>
      <c r="AO545" s="64"/>
      <c r="AP545" s="64"/>
      <c r="AQ545" s="64"/>
      <c r="AR545" s="64"/>
      <c r="AS545" s="64"/>
      <c r="AT545" s="64"/>
      <c r="AU545" s="64"/>
      <c r="AV545" s="64"/>
      <c r="AW545" s="64"/>
      <c r="AX545" s="64"/>
      <c r="AY545" s="64"/>
      <c r="AZ545" s="64"/>
      <c r="BA545" s="64"/>
      <c r="BB545" s="64"/>
      <c r="BC545" s="64"/>
      <c r="BD545" s="64"/>
      <c r="BE545" s="64"/>
      <c r="BF545" s="64"/>
      <c r="BG545" s="64"/>
      <c r="BH545" s="64"/>
      <c r="BI545" s="64"/>
      <c r="BJ545" s="64"/>
      <c r="BK545" s="64"/>
      <c r="BL545" s="64"/>
      <c r="BM545" s="64"/>
      <c r="BN545" s="64"/>
      <c r="BO545" s="64"/>
      <c r="BP545" s="64"/>
      <c r="BQ545" s="64"/>
      <c r="BR545" s="64"/>
      <c r="BS545" s="64"/>
      <c r="BT545" s="64"/>
      <c r="BU545" s="64"/>
      <c r="BV545" s="64"/>
      <c r="BW545" s="64"/>
      <c r="BX545" s="64"/>
      <c r="BY545" s="64"/>
      <c r="BZ545" s="64"/>
      <c r="CA545" s="64"/>
      <c r="CB545" s="64"/>
      <c r="CC545" s="64"/>
      <c r="CD545" s="64"/>
      <c r="CE545" s="64"/>
      <c r="CF545" s="64"/>
      <c r="CG545" s="64"/>
      <c r="CH545" s="65"/>
    </row>
    <row r="546" spans="1:86" s="66" customFormat="1" ht="46.5" customHeight="1" x14ac:dyDescent="0.25">
      <c r="A546" s="69" t="s">
        <v>235</v>
      </c>
      <c r="B546" s="161" t="s">
        <v>737</v>
      </c>
      <c r="C546" s="52"/>
      <c r="D546" s="52">
        <v>1</v>
      </c>
      <c r="E546" s="52"/>
      <c r="F546" s="52"/>
      <c r="G546" s="161"/>
      <c r="H546" s="67" t="s">
        <v>738</v>
      </c>
      <c r="I546" s="60">
        <v>3500</v>
      </c>
      <c r="J546" s="60">
        <v>3500</v>
      </c>
      <c r="K546" s="71"/>
      <c r="L546" s="71"/>
      <c r="M546" s="71"/>
      <c r="N546" s="71"/>
      <c r="O546" s="71"/>
      <c r="P546" s="71">
        <v>1736</v>
      </c>
      <c r="Q546" s="71">
        <v>1736</v>
      </c>
      <c r="R546" s="71"/>
      <c r="S546" s="71"/>
      <c r="T546" s="71">
        <v>1736</v>
      </c>
      <c r="U546" s="71">
        <v>1736</v>
      </c>
      <c r="V546" s="63">
        <f t="shared" si="226"/>
        <v>1736</v>
      </c>
      <c r="W546" s="63">
        <f t="shared" si="227"/>
        <v>1736</v>
      </c>
      <c r="X546" s="60">
        <v>3500</v>
      </c>
      <c r="Y546" s="63">
        <f t="shared" si="228"/>
        <v>1736</v>
      </c>
      <c r="Z546" s="63">
        <f t="shared" ref="Z546:Z555" si="230">X546-Y546-(3%*X546)</f>
        <v>1659</v>
      </c>
      <c r="AA546" s="63">
        <v>1659</v>
      </c>
      <c r="AB546" s="63">
        <v>1659</v>
      </c>
      <c r="AC546" s="63"/>
      <c r="AD546" s="63"/>
      <c r="AE546" s="63"/>
      <c r="AG546" s="102"/>
      <c r="AH546" s="116">
        <f t="shared" si="229"/>
        <v>0</v>
      </c>
      <c r="AI546" s="368">
        <f t="shared" si="218"/>
        <v>0</v>
      </c>
      <c r="AJ546" s="368">
        <f t="shared" si="219"/>
        <v>0</v>
      </c>
      <c r="AK546" s="64"/>
      <c r="AL546" s="64"/>
      <c r="AM546" s="64"/>
      <c r="AN546" s="64"/>
      <c r="AO546" s="64"/>
      <c r="AP546" s="64"/>
      <c r="AQ546" s="64"/>
      <c r="AR546" s="64"/>
      <c r="AS546" s="64"/>
      <c r="AT546" s="64"/>
      <c r="AU546" s="64"/>
      <c r="AV546" s="64"/>
      <c r="AW546" s="64"/>
      <c r="AX546" s="64"/>
      <c r="AY546" s="64"/>
      <c r="AZ546" s="64"/>
      <c r="BA546" s="64"/>
      <c r="BB546" s="64"/>
      <c r="BC546" s="64"/>
      <c r="BD546" s="64"/>
      <c r="BE546" s="64"/>
      <c r="BF546" s="64"/>
      <c r="BG546" s="64"/>
      <c r="BH546" s="64"/>
      <c r="BI546" s="64"/>
      <c r="BJ546" s="64"/>
      <c r="BK546" s="64"/>
      <c r="BL546" s="64"/>
      <c r="BM546" s="64"/>
      <c r="BN546" s="64"/>
      <c r="BO546" s="64"/>
      <c r="BP546" s="64"/>
      <c r="BQ546" s="64"/>
      <c r="BR546" s="64"/>
      <c r="BS546" s="64"/>
      <c r="BT546" s="64"/>
      <c r="BU546" s="64"/>
      <c r="BV546" s="64"/>
      <c r="BW546" s="64"/>
      <c r="BX546" s="64"/>
      <c r="BY546" s="64"/>
      <c r="BZ546" s="64"/>
      <c r="CA546" s="64"/>
      <c r="CB546" s="64"/>
      <c r="CC546" s="64"/>
      <c r="CD546" s="64"/>
      <c r="CE546" s="64"/>
      <c r="CF546" s="64"/>
      <c r="CG546" s="64"/>
      <c r="CH546" s="65"/>
    </row>
    <row r="547" spans="1:86" s="66" customFormat="1" ht="46.5" customHeight="1" x14ac:dyDescent="0.25">
      <c r="A547" s="69" t="s">
        <v>238</v>
      </c>
      <c r="B547" s="161" t="s">
        <v>739</v>
      </c>
      <c r="C547" s="52"/>
      <c r="D547" s="52">
        <v>1</v>
      </c>
      <c r="E547" s="52"/>
      <c r="F547" s="52"/>
      <c r="G547" s="161"/>
      <c r="H547" s="67" t="s">
        <v>740</v>
      </c>
      <c r="I547" s="60">
        <v>3300</v>
      </c>
      <c r="J547" s="60">
        <v>3300</v>
      </c>
      <c r="K547" s="71"/>
      <c r="L547" s="71"/>
      <c r="M547" s="71"/>
      <c r="N547" s="71"/>
      <c r="O547" s="71"/>
      <c r="P547" s="71">
        <v>1300</v>
      </c>
      <c r="Q547" s="71">
        <v>1300</v>
      </c>
      <c r="R547" s="71"/>
      <c r="S547" s="71"/>
      <c r="T547" s="71">
        <v>1300</v>
      </c>
      <c r="U547" s="71">
        <v>1300</v>
      </c>
      <c r="V547" s="63">
        <f t="shared" si="226"/>
        <v>1300</v>
      </c>
      <c r="W547" s="63">
        <f t="shared" si="227"/>
        <v>1300</v>
      </c>
      <c r="X547" s="60">
        <v>3300</v>
      </c>
      <c r="Y547" s="63">
        <f t="shared" si="228"/>
        <v>1300</v>
      </c>
      <c r="Z547" s="63">
        <f t="shared" si="230"/>
        <v>1901</v>
      </c>
      <c r="AA547" s="63">
        <v>1901</v>
      </c>
      <c r="AB547" s="63">
        <v>1901</v>
      </c>
      <c r="AC547" s="63"/>
      <c r="AD547" s="63"/>
      <c r="AE547" s="63"/>
      <c r="AG547" s="102"/>
      <c r="AH547" s="116">
        <f t="shared" si="229"/>
        <v>0</v>
      </c>
      <c r="AI547" s="368">
        <f t="shared" si="218"/>
        <v>0</v>
      </c>
      <c r="AJ547" s="368">
        <f t="shared" si="219"/>
        <v>0</v>
      </c>
      <c r="AK547" s="64"/>
      <c r="AL547" s="64"/>
      <c r="AM547" s="64"/>
      <c r="AN547" s="64"/>
      <c r="AO547" s="64"/>
      <c r="AP547" s="64"/>
      <c r="AQ547" s="64"/>
      <c r="AR547" s="64"/>
      <c r="AS547" s="64"/>
      <c r="AT547" s="64"/>
      <c r="AU547" s="64"/>
      <c r="AV547" s="64"/>
      <c r="AW547" s="64"/>
      <c r="AX547" s="64"/>
      <c r="AY547" s="64"/>
      <c r="AZ547" s="64"/>
      <c r="BA547" s="64"/>
      <c r="BB547" s="64"/>
      <c r="BC547" s="64"/>
      <c r="BD547" s="64"/>
      <c r="BE547" s="64"/>
      <c r="BF547" s="64"/>
      <c r="BG547" s="64"/>
      <c r="BH547" s="64"/>
      <c r="BI547" s="64"/>
      <c r="BJ547" s="64"/>
      <c r="BK547" s="64"/>
      <c r="BL547" s="64"/>
      <c r="BM547" s="64"/>
      <c r="BN547" s="64"/>
      <c r="BO547" s="64"/>
      <c r="BP547" s="64"/>
      <c r="BQ547" s="64"/>
      <c r="BR547" s="64"/>
      <c r="BS547" s="64"/>
      <c r="BT547" s="64"/>
      <c r="BU547" s="64"/>
      <c r="BV547" s="64"/>
      <c r="BW547" s="64"/>
      <c r="BX547" s="64"/>
      <c r="BY547" s="64"/>
      <c r="BZ547" s="64"/>
      <c r="CA547" s="64"/>
      <c r="CB547" s="64"/>
      <c r="CC547" s="64"/>
      <c r="CD547" s="64"/>
      <c r="CE547" s="64"/>
      <c r="CF547" s="64"/>
      <c r="CG547" s="64"/>
      <c r="CH547" s="65"/>
    </row>
    <row r="548" spans="1:86" s="66" customFormat="1" ht="46.5" customHeight="1" x14ac:dyDescent="0.25">
      <c r="A548" s="69" t="s">
        <v>241</v>
      </c>
      <c r="B548" s="161" t="s">
        <v>741</v>
      </c>
      <c r="C548" s="52"/>
      <c r="D548" s="52">
        <v>1</v>
      </c>
      <c r="E548" s="52"/>
      <c r="F548" s="52"/>
      <c r="G548" s="161"/>
      <c r="H548" s="67" t="s">
        <v>742</v>
      </c>
      <c r="I548" s="60">
        <v>4100</v>
      </c>
      <c r="J548" s="60">
        <v>4100</v>
      </c>
      <c r="K548" s="71"/>
      <c r="L548" s="71"/>
      <c r="M548" s="71"/>
      <c r="N548" s="71"/>
      <c r="O548" s="71"/>
      <c r="P548" s="71">
        <v>1600</v>
      </c>
      <c r="Q548" s="71">
        <v>1600</v>
      </c>
      <c r="R548" s="71"/>
      <c r="S548" s="71"/>
      <c r="T548" s="71">
        <v>1600</v>
      </c>
      <c r="U548" s="71">
        <v>1600</v>
      </c>
      <c r="V548" s="63">
        <f t="shared" si="226"/>
        <v>1600</v>
      </c>
      <c r="W548" s="63">
        <f t="shared" si="227"/>
        <v>1600</v>
      </c>
      <c r="X548" s="60">
        <v>4100</v>
      </c>
      <c r="Y548" s="63">
        <f t="shared" si="228"/>
        <v>1600</v>
      </c>
      <c r="Z548" s="63">
        <f t="shared" si="230"/>
        <v>2377</v>
      </c>
      <c r="AA548" s="63">
        <v>2377</v>
      </c>
      <c r="AB548" s="63">
        <v>2377</v>
      </c>
      <c r="AC548" s="63"/>
      <c r="AD548" s="63"/>
      <c r="AE548" s="63"/>
      <c r="AG548" s="102"/>
      <c r="AH548" s="116">
        <f t="shared" si="229"/>
        <v>0</v>
      </c>
      <c r="AI548" s="368">
        <f t="shared" si="218"/>
        <v>0</v>
      </c>
      <c r="AJ548" s="368">
        <f t="shared" si="219"/>
        <v>0</v>
      </c>
      <c r="AK548" s="64"/>
      <c r="AL548" s="64"/>
      <c r="AM548" s="64"/>
      <c r="AN548" s="64"/>
      <c r="AO548" s="64"/>
      <c r="AP548" s="64"/>
      <c r="AQ548" s="64"/>
      <c r="AR548" s="64"/>
      <c r="AS548" s="64"/>
      <c r="AT548" s="64"/>
      <c r="AU548" s="64"/>
      <c r="AV548" s="64"/>
      <c r="AW548" s="64"/>
      <c r="AX548" s="64"/>
      <c r="AY548" s="64"/>
      <c r="AZ548" s="64"/>
      <c r="BA548" s="64"/>
      <c r="BB548" s="64"/>
      <c r="BC548" s="64"/>
      <c r="BD548" s="64"/>
      <c r="BE548" s="64"/>
      <c r="BF548" s="64"/>
      <c r="BG548" s="64"/>
      <c r="BH548" s="64"/>
      <c r="BI548" s="64"/>
      <c r="BJ548" s="64"/>
      <c r="BK548" s="64"/>
      <c r="BL548" s="64"/>
      <c r="BM548" s="64"/>
      <c r="BN548" s="64"/>
      <c r="BO548" s="64"/>
      <c r="BP548" s="64"/>
      <c r="BQ548" s="64"/>
      <c r="BR548" s="64"/>
      <c r="BS548" s="64"/>
      <c r="BT548" s="64"/>
      <c r="BU548" s="64"/>
      <c r="BV548" s="64"/>
      <c r="BW548" s="64"/>
      <c r="BX548" s="64"/>
      <c r="BY548" s="64"/>
      <c r="BZ548" s="64"/>
      <c r="CA548" s="64"/>
      <c r="CB548" s="64"/>
      <c r="CC548" s="64"/>
      <c r="CD548" s="64"/>
      <c r="CE548" s="64"/>
      <c r="CF548" s="64"/>
      <c r="CG548" s="64"/>
      <c r="CH548" s="65"/>
    </row>
    <row r="549" spans="1:86" s="66" customFormat="1" ht="46.5" customHeight="1" x14ac:dyDescent="0.25">
      <c r="A549" s="69" t="s">
        <v>266</v>
      </c>
      <c r="B549" s="161" t="s">
        <v>743</v>
      </c>
      <c r="C549" s="52"/>
      <c r="D549" s="52">
        <v>1</v>
      </c>
      <c r="E549" s="52"/>
      <c r="F549" s="52"/>
      <c r="G549" s="161"/>
      <c r="H549" s="67" t="s">
        <v>744</v>
      </c>
      <c r="I549" s="60">
        <v>3700</v>
      </c>
      <c r="J549" s="60">
        <v>3700</v>
      </c>
      <c r="K549" s="71"/>
      <c r="L549" s="71"/>
      <c r="M549" s="71"/>
      <c r="N549" s="71"/>
      <c r="O549" s="71"/>
      <c r="P549" s="71">
        <v>1400</v>
      </c>
      <c r="Q549" s="71">
        <v>1400</v>
      </c>
      <c r="R549" s="71"/>
      <c r="S549" s="71"/>
      <c r="T549" s="71">
        <v>1400</v>
      </c>
      <c r="U549" s="71">
        <v>1400</v>
      </c>
      <c r="V549" s="63">
        <f t="shared" si="226"/>
        <v>1400</v>
      </c>
      <c r="W549" s="63">
        <f t="shared" si="227"/>
        <v>1400</v>
      </c>
      <c r="X549" s="60">
        <v>3700</v>
      </c>
      <c r="Y549" s="63">
        <f t="shared" si="228"/>
        <v>1400</v>
      </c>
      <c r="Z549" s="63">
        <f t="shared" si="230"/>
        <v>2189</v>
      </c>
      <c r="AA549" s="63">
        <v>2189</v>
      </c>
      <c r="AB549" s="63">
        <v>2189</v>
      </c>
      <c r="AC549" s="63"/>
      <c r="AD549" s="63"/>
      <c r="AE549" s="63"/>
      <c r="AG549" s="102"/>
      <c r="AH549" s="116">
        <f t="shared" si="229"/>
        <v>0</v>
      </c>
      <c r="AI549" s="368">
        <f t="shared" si="218"/>
        <v>0</v>
      </c>
      <c r="AJ549" s="368">
        <f t="shared" si="219"/>
        <v>0</v>
      </c>
      <c r="AK549" s="64"/>
      <c r="AL549" s="64"/>
      <c r="AM549" s="64"/>
      <c r="AN549" s="64"/>
      <c r="AO549" s="64"/>
      <c r="AP549" s="64"/>
      <c r="AQ549" s="64"/>
      <c r="AR549" s="64"/>
      <c r="AS549" s="64"/>
      <c r="AT549" s="64"/>
      <c r="AU549" s="64"/>
      <c r="AV549" s="64"/>
      <c r="AW549" s="64"/>
      <c r="AX549" s="64"/>
      <c r="AY549" s="64"/>
      <c r="AZ549" s="64"/>
      <c r="BA549" s="64"/>
      <c r="BB549" s="64"/>
      <c r="BC549" s="64"/>
      <c r="BD549" s="64"/>
      <c r="BE549" s="64"/>
      <c r="BF549" s="64"/>
      <c r="BG549" s="64"/>
      <c r="BH549" s="64"/>
      <c r="BI549" s="64"/>
      <c r="BJ549" s="64"/>
      <c r="BK549" s="64"/>
      <c r="BL549" s="64"/>
      <c r="BM549" s="64"/>
      <c r="BN549" s="64"/>
      <c r="BO549" s="64"/>
      <c r="BP549" s="64"/>
      <c r="BQ549" s="64"/>
      <c r="BR549" s="64"/>
      <c r="BS549" s="64"/>
      <c r="BT549" s="64"/>
      <c r="BU549" s="64"/>
      <c r="BV549" s="64"/>
      <c r="BW549" s="64"/>
      <c r="BX549" s="64"/>
      <c r="BY549" s="64"/>
      <c r="BZ549" s="64"/>
      <c r="CA549" s="64"/>
      <c r="CB549" s="64"/>
      <c r="CC549" s="64"/>
      <c r="CD549" s="64"/>
      <c r="CE549" s="64"/>
      <c r="CF549" s="64"/>
      <c r="CG549" s="64"/>
      <c r="CH549" s="65"/>
    </row>
    <row r="550" spans="1:86" s="66" customFormat="1" ht="46.5" customHeight="1" x14ac:dyDescent="0.25">
      <c r="A550" s="69" t="s">
        <v>268</v>
      </c>
      <c r="B550" s="161" t="s">
        <v>745</v>
      </c>
      <c r="C550" s="52"/>
      <c r="D550" s="52">
        <v>1</v>
      </c>
      <c r="E550" s="52"/>
      <c r="F550" s="52"/>
      <c r="G550" s="161"/>
      <c r="H550" s="142" t="s">
        <v>746</v>
      </c>
      <c r="I550" s="60">
        <v>4800</v>
      </c>
      <c r="J550" s="60">
        <v>4800</v>
      </c>
      <c r="K550" s="71"/>
      <c r="L550" s="71"/>
      <c r="M550" s="71"/>
      <c r="N550" s="71"/>
      <c r="O550" s="71"/>
      <c r="P550" s="71">
        <v>1900</v>
      </c>
      <c r="Q550" s="71">
        <v>1900</v>
      </c>
      <c r="R550" s="71"/>
      <c r="S550" s="71"/>
      <c r="T550" s="71">
        <v>1900</v>
      </c>
      <c r="U550" s="71">
        <v>1900</v>
      </c>
      <c r="V550" s="63">
        <f t="shared" si="226"/>
        <v>1900</v>
      </c>
      <c r="W550" s="63">
        <f t="shared" si="227"/>
        <v>1900</v>
      </c>
      <c r="X550" s="60">
        <v>4800</v>
      </c>
      <c r="Y550" s="63">
        <f t="shared" si="228"/>
        <v>1900</v>
      </c>
      <c r="Z550" s="63">
        <f t="shared" si="230"/>
        <v>2756</v>
      </c>
      <c r="AA550" s="63">
        <v>2756</v>
      </c>
      <c r="AB550" s="63">
        <v>2756</v>
      </c>
      <c r="AC550" s="63"/>
      <c r="AD550" s="63"/>
      <c r="AE550" s="63"/>
      <c r="AG550" s="102"/>
      <c r="AH550" s="116">
        <f t="shared" si="229"/>
        <v>0</v>
      </c>
      <c r="AI550" s="368">
        <f t="shared" si="218"/>
        <v>0</v>
      </c>
      <c r="AJ550" s="368">
        <f t="shared" si="219"/>
        <v>0</v>
      </c>
      <c r="AK550" s="64"/>
      <c r="AL550" s="64"/>
      <c r="AM550" s="64"/>
      <c r="AN550" s="64"/>
      <c r="AO550" s="64"/>
      <c r="AP550" s="64"/>
      <c r="AQ550" s="64"/>
      <c r="AR550" s="64"/>
      <c r="AS550" s="64"/>
      <c r="AT550" s="64"/>
      <c r="AU550" s="64"/>
      <c r="AV550" s="64"/>
      <c r="AW550" s="64"/>
      <c r="AX550" s="64"/>
      <c r="AY550" s="64"/>
      <c r="AZ550" s="64"/>
      <c r="BA550" s="64"/>
      <c r="BB550" s="64"/>
      <c r="BC550" s="64"/>
      <c r="BD550" s="64"/>
      <c r="BE550" s="64"/>
      <c r="BF550" s="64"/>
      <c r="BG550" s="64"/>
      <c r="BH550" s="64"/>
      <c r="BI550" s="64"/>
      <c r="BJ550" s="64"/>
      <c r="BK550" s="64"/>
      <c r="BL550" s="64"/>
      <c r="BM550" s="64"/>
      <c r="BN550" s="64"/>
      <c r="BO550" s="64"/>
      <c r="BP550" s="64"/>
      <c r="BQ550" s="64"/>
      <c r="BR550" s="64"/>
      <c r="BS550" s="64"/>
      <c r="BT550" s="64"/>
      <c r="BU550" s="64"/>
      <c r="BV550" s="64"/>
      <c r="BW550" s="64"/>
      <c r="BX550" s="64"/>
      <c r="BY550" s="64"/>
      <c r="BZ550" s="64"/>
      <c r="CA550" s="64"/>
      <c r="CB550" s="64"/>
      <c r="CC550" s="64"/>
      <c r="CD550" s="64"/>
      <c r="CE550" s="64"/>
      <c r="CF550" s="64"/>
      <c r="CG550" s="64"/>
      <c r="CH550" s="65"/>
    </row>
    <row r="551" spans="1:86" s="66" customFormat="1" ht="46.5" customHeight="1" x14ac:dyDescent="0.25">
      <c r="A551" s="69" t="s">
        <v>270</v>
      </c>
      <c r="B551" s="161" t="s">
        <v>747</v>
      </c>
      <c r="C551" s="52"/>
      <c r="D551" s="52">
        <v>1</v>
      </c>
      <c r="E551" s="52"/>
      <c r="F551" s="52"/>
      <c r="G551" s="161"/>
      <c r="H551" s="142" t="s">
        <v>748</v>
      </c>
      <c r="I551" s="60">
        <v>4995</v>
      </c>
      <c r="J551" s="60">
        <v>4995</v>
      </c>
      <c r="K551" s="71"/>
      <c r="L551" s="71"/>
      <c r="M551" s="71"/>
      <c r="N551" s="71"/>
      <c r="O551" s="71"/>
      <c r="P551" s="71">
        <v>1900</v>
      </c>
      <c r="Q551" s="71">
        <v>1900</v>
      </c>
      <c r="R551" s="71"/>
      <c r="S551" s="71"/>
      <c r="T551" s="71">
        <v>1900</v>
      </c>
      <c r="U551" s="71">
        <v>1900</v>
      </c>
      <c r="V551" s="63">
        <f t="shared" si="226"/>
        <v>1900</v>
      </c>
      <c r="W551" s="63">
        <f t="shared" si="227"/>
        <v>1900</v>
      </c>
      <c r="X551" s="60">
        <v>4995</v>
      </c>
      <c r="Y551" s="63">
        <f t="shared" si="228"/>
        <v>1900</v>
      </c>
      <c r="Z551" s="63">
        <f t="shared" si="230"/>
        <v>2945.15</v>
      </c>
      <c r="AA551" s="63">
        <v>2945.15</v>
      </c>
      <c r="AB551" s="63">
        <v>2945.15</v>
      </c>
      <c r="AC551" s="63"/>
      <c r="AD551" s="63"/>
      <c r="AE551" s="63"/>
      <c r="AG551" s="102"/>
      <c r="AH551" s="116">
        <f t="shared" si="229"/>
        <v>0</v>
      </c>
      <c r="AI551" s="368">
        <f t="shared" si="218"/>
        <v>0</v>
      </c>
      <c r="AJ551" s="368">
        <f t="shared" si="219"/>
        <v>0</v>
      </c>
      <c r="AK551" s="64"/>
      <c r="AL551" s="64"/>
      <c r="AM551" s="64"/>
      <c r="AN551" s="64"/>
      <c r="AO551" s="64"/>
      <c r="AP551" s="64"/>
      <c r="AQ551" s="64"/>
      <c r="AR551" s="64"/>
      <c r="AS551" s="64"/>
      <c r="AT551" s="64"/>
      <c r="AU551" s="64"/>
      <c r="AV551" s="64"/>
      <c r="AW551" s="64"/>
      <c r="AX551" s="64"/>
      <c r="AY551" s="64"/>
      <c r="AZ551" s="64"/>
      <c r="BA551" s="64"/>
      <c r="BB551" s="64"/>
      <c r="BC551" s="64"/>
      <c r="BD551" s="64"/>
      <c r="BE551" s="64"/>
      <c r="BF551" s="64"/>
      <c r="BG551" s="64"/>
      <c r="BH551" s="64"/>
      <c r="BI551" s="64"/>
      <c r="BJ551" s="64"/>
      <c r="BK551" s="64"/>
      <c r="BL551" s="64"/>
      <c r="BM551" s="64"/>
      <c r="BN551" s="64"/>
      <c r="BO551" s="64"/>
      <c r="BP551" s="64"/>
      <c r="BQ551" s="64"/>
      <c r="BR551" s="64"/>
      <c r="BS551" s="64"/>
      <c r="BT551" s="64"/>
      <c r="BU551" s="64"/>
      <c r="BV551" s="64"/>
      <c r="BW551" s="64"/>
      <c r="BX551" s="64"/>
      <c r="BY551" s="64"/>
      <c r="BZ551" s="64"/>
      <c r="CA551" s="64"/>
      <c r="CB551" s="64"/>
      <c r="CC551" s="64"/>
      <c r="CD551" s="64"/>
      <c r="CE551" s="64"/>
      <c r="CF551" s="64"/>
      <c r="CG551" s="64"/>
      <c r="CH551" s="65"/>
    </row>
    <row r="552" spans="1:86" s="66" customFormat="1" ht="46.5" customHeight="1" x14ac:dyDescent="0.25">
      <c r="A552" s="69" t="s">
        <v>272</v>
      </c>
      <c r="B552" s="161" t="s">
        <v>749</v>
      </c>
      <c r="C552" s="52"/>
      <c r="D552" s="52">
        <v>1</v>
      </c>
      <c r="E552" s="52"/>
      <c r="F552" s="52"/>
      <c r="G552" s="161"/>
      <c r="H552" s="52" t="s">
        <v>750</v>
      </c>
      <c r="I552" s="60">
        <v>4100</v>
      </c>
      <c r="J552" s="60">
        <v>4100</v>
      </c>
      <c r="K552" s="71"/>
      <c r="L552" s="71"/>
      <c r="M552" s="71"/>
      <c r="N552" s="71"/>
      <c r="O552" s="71"/>
      <c r="P552" s="71">
        <v>1600</v>
      </c>
      <c r="Q552" s="71">
        <v>1600</v>
      </c>
      <c r="R552" s="71"/>
      <c r="S552" s="71"/>
      <c r="T552" s="71">
        <v>1600</v>
      </c>
      <c r="U552" s="71">
        <v>1600</v>
      </c>
      <c r="V552" s="63">
        <f t="shared" si="226"/>
        <v>1600</v>
      </c>
      <c r="W552" s="63">
        <f t="shared" si="227"/>
        <v>1600</v>
      </c>
      <c r="X552" s="60">
        <v>4100</v>
      </c>
      <c r="Y552" s="63">
        <f t="shared" si="228"/>
        <v>1600</v>
      </c>
      <c r="Z552" s="63">
        <f t="shared" si="230"/>
        <v>2377</v>
      </c>
      <c r="AA552" s="63">
        <v>2377</v>
      </c>
      <c r="AB552" s="63">
        <v>2377</v>
      </c>
      <c r="AC552" s="63"/>
      <c r="AD552" s="63"/>
      <c r="AE552" s="63"/>
      <c r="AG552" s="102"/>
      <c r="AH552" s="116">
        <f t="shared" si="229"/>
        <v>0</v>
      </c>
      <c r="AI552" s="368">
        <f t="shared" si="218"/>
        <v>0</v>
      </c>
      <c r="AJ552" s="368">
        <f t="shared" si="219"/>
        <v>0</v>
      </c>
      <c r="AK552" s="64"/>
      <c r="AL552" s="64"/>
      <c r="AM552" s="64"/>
      <c r="AN552" s="64"/>
      <c r="AO552" s="64"/>
      <c r="AP552" s="64"/>
      <c r="AQ552" s="64"/>
      <c r="AR552" s="64"/>
      <c r="AS552" s="64"/>
      <c r="AT552" s="64"/>
      <c r="AU552" s="64"/>
      <c r="AV552" s="64"/>
      <c r="AW552" s="64"/>
      <c r="AX552" s="64"/>
      <c r="AY552" s="64"/>
      <c r="AZ552" s="64"/>
      <c r="BA552" s="64"/>
      <c r="BB552" s="64"/>
      <c r="BC552" s="64"/>
      <c r="BD552" s="64"/>
      <c r="BE552" s="64"/>
      <c r="BF552" s="64"/>
      <c r="BG552" s="64"/>
      <c r="BH552" s="64"/>
      <c r="BI552" s="64"/>
      <c r="BJ552" s="64"/>
      <c r="BK552" s="64"/>
      <c r="BL552" s="64"/>
      <c r="BM552" s="64"/>
      <c r="BN552" s="64"/>
      <c r="BO552" s="64"/>
      <c r="BP552" s="64"/>
      <c r="BQ552" s="64"/>
      <c r="BR552" s="64"/>
      <c r="BS552" s="64"/>
      <c r="BT552" s="64"/>
      <c r="BU552" s="64"/>
      <c r="BV552" s="64"/>
      <c r="BW552" s="64"/>
      <c r="BX552" s="64"/>
      <c r="BY552" s="64"/>
      <c r="BZ552" s="64"/>
      <c r="CA552" s="64"/>
      <c r="CB552" s="64"/>
      <c r="CC552" s="64"/>
      <c r="CD552" s="64"/>
      <c r="CE552" s="64"/>
      <c r="CF552" s="64"/>
      <c r="CG552" s="64"/>
      <c r="CH552" s="65"/>
    </row>
    <row r="553" spans="1:86" s="66" customFormat="1" ht="46.5" customHeight="1" x14ac:dyDescent="0.25">
      <c r="A553" s="69" t="s">
        <v>274</v>
      </c>
      <c r="B553" s="161" t="s">
        <v>751</v>
      </c>
      <c r="C553" s="52"/>
      <c r="D553" s="52">
        <v>1</v>
      </c>
      <c r="E553" s="52"/>
      <c r="F553" s="52"/>
      <c r="G553" s="161"/>
      <c r="H553" s="142" t="s">
        <v>752</v>
      </c>
      <c r="I553" s="60">
        <v>3300</v>
      </c>
      <c r="J553" s="60">
        <v>3300</v>
      </c>
      <c r="K553" s="71"/>
      <c r="L553" s="71"/>
      <c r="M553" s="71"/>
      <c r="N553" s="71"/>
      <c r="O553" s="71"/>
      <c r="P553" s="71">
        <v>1300</v>
      </c>
      <c r="Q553" s="71">
        <v>1300</v>
      </c>
      <c r="R553" s="71"/>
      <c r="S553" s="71"/>
      <c r="T553" s="71">
        <v>1300</v>
      </c>
      <c r="U553" s="71">
        <v>1300</v>
      </c>
      <c r="V553" s="63">
        <f t="shared" si="226"/>
        <v>1300</v>
      </c>
      <c r="W553" s="63">
        <f t="shared" si="227"/>
        <v>1300</v>
      </c>
      <c r="X553" s="60">
        <v>3300</v>
      </c>
      <c r="Y553" s="63">
        <f t="shared" si="228"/>
        <v>1300</v>
      </c>
      <c r="Z553" s="63">
        <f t="shared" si="230"/>
        <v>1901</v>
      </c>
      <c r="AA553" s="63">
        <v>1901</v>
      </c>
      <c r="AB553" s="63">
        <v>1901</v>
      </c>
      <c r="AC553" s="63"/>
      <c r="AD553" s="63"/>
      <c r="AE553" s="63"/>
      <c r="AG553" s="102"/>
      <c r="AH553" s="116">
        <f t="shared" si="229"/>
        <v>0</v>
      </c>
      <c r="AI553" s="368">
        <f t="shared" si="218"/>
        <v>0</v>
      </c>
      <c r="AJ553" s="368">
        <f t="shared" si="219"/>
        <v>0</v>
      </c>
      <c r="AK553" s="64"/>
      <c r="AL553" s="64"/>
      <c r="AM553" s="64"/>
      <c r="AN553" s="64"/>
      <c r="AO553" s="64"/>
      <c r="AP553" s="64"/>
      <c r="AQ553" s="64"/>
      <c r="AR553" s="64"/>
      <c r="AS553" s="64"/>
      <c r="AT553" s="64"/>
      <c r="AU553" s="64"/>
      <c r="AV553" s="64"/>
      <c r="AW553" s="64"/>
      <c r="AX553" s="64"/>
      <c r="AY553" s="64"/>
      <c r="AZ553" s="64"/>
      <c r="BA553" s="64"/>
      <c r="BB553" s="64"/>
      <c r="BC553" s="64"/>
      <c r="BD553" s="64"/>
      <c r="BE553" s="64"/>
      <c r="BF553" s="64"/>
      <c r="BG553" s="64"/>
      <c r="BH553" s="64"/>
      <c r="BI553" s="64"/>
      <c r="BJ553" s="64"/>
      <c r="BK553" s="64"/>
      <c r="BL553" s="64"/>
      <c r="BM553" s="64"/>
      <c r="BN553" s="64"/>
      <c r="BO553" s="64"/>
      <c r="BP553" s="64"/>
      <c r="BQ553" s="64"/>
      <c r="BR553" s="64"/>
      <c r="BS553" s="64"/>
      <c r="BT553" s="64"/>
      <c r="BU553" s="64"/>
      <c r="BV553" s="64"/>
      <c r="BW553" s="64"/>
      <c r="BX553" s="64"/>
      <c r="BY553" s="64"/>
      <c r="BZ553" s="64"/>
      <c r="CA553" s="64"/>
      <c r="CB553" s="64"/>
      <c r="CC553" s="64"/>
      <c r="CD553" s="64"/>
      <c r="CE553" s="64"/>
      <c r="CF553" s="64"/>
      <c r="CG553" s="64"/>
      <c r="CH553" s="65"/>
    </row>
    <row r="554" spans="1:86" s="66" customFormat="1" ht="46.5" customHeight="1" x14ac:dyDescent="0.25">
      <c r="A554" s="69" t="s">
        <v>276</v>
      </c>
      <c r="B554" s="161" t="s">
        <v>753</v>
      </c>
      <c r="C554" s="52"/>
      <c r="D554" s="52">
        <v>1</v>
      </c>
      <c r="E554" s="52"/>
      <c r="F554" s="52"/>
      <c r="G554" s="161"/>
      <c r="H554" s="161" t="s">
        <v>754</v>
      </c>
      <c r="I554" s="60">
        <v>4500</v>
      </c>
      <c r="J554" s="60">
        <v>4500</v>
      </c>
      <c r="K554" s="71"/>
      <c r="L554" s="71"/>
      <c r="M554" s="71"/>
      <c r="N554" s="71"/>
      <c r="O554" s="71"/>
      <c r="P554" s="71">
        <v>1800</v>
      </c>
      <c r="Q554" s="71">
        <v>1800</v>
      </c>
      <c r="R554" s="71"/>
      <c r="S554" s="71"/>
      <c r="T554" s="71">
        <v>1800</v>
      </c>
      <c r="U554" s="71">
        <v>1800</v>
      </c>
      <c r="V554" s="63">
        <f t="shared" si="226"/>
        <v>1800</v>
      </c>
      <c r="W554" s="63">
        <f t="shared" si="227"/>
        <v>1800</v>
      </c>
      <c r="X554" s="60">
        <v>4500</v>
      </c>
      <c r="Y554" s="63">
        <f t="shared" si="228"/>
        <v>1800</v>
      </c>
      <c r="Z554" s="63">
        <f t="shared" si="230"/>
        <v>2565</v>
      </c>
      <c r="AA554" s="63">
        <v>2565</v>
      </c>
      <c r="AB554" s="63">
        <v>2565</v>
      </c>
      <c r="AC554" s="63"/>
      <c r="AD554" s="63"/>
      <c r="AE554" s="63"/>
      <c r="AG554" s="102"/>
      <c r="AH554" s="116">
        <f t="shared" si="229"/>
        <v>0</v>
      </c>
      <c r="AI554" s="368">
        <f t="shared" si="218"/>
        <v>0</v>
      </c>
      <c r="AJ554" s="368">
        <f t="shared" si="219"/>
        <v>0</v>
      </c>
      <c r="AK554" s="64"/>
      <c r="AL554" s="64"/>
      <c r="AM554" s="64"/>
      <c r="AN554" s="64"/>
      <c r="AO554" s="64"/>
      <c r="AP554" s="64"/>
      <c r="AQ554" s="64"/>
      <c r="AR554" s="64"/>
      <c r="AS554" s="64"/>
      <c r="AT554" s="64"/>
      <c r="AU554" s="64"/>
      <c r="AV554" s="64"/>
      <c r="AW554" s="64"/>
      <c r="AX554" s="64"/>
      <c r="AY554" s="64"/>
      <c r="AZ554" s="64"/>
      <c r="BA554" s="64"/>
      <c r="BB554" s="64"/>
      <c r="BC554" s="64"/>
      <c r="BD554" s="64"/>
      <c r="BE554" s="64"/>
      <c r="BF554" s="64"/>
      <c r="BG554" s="64"/>
      <c r="BH554" s="64"/>
      <c r="BI554" s="64"/>
      <c r="BJ554" s="64"/>
      <c r="BK554" s="64"/>
      <c r="BL554" s="64"/>
      <c r="BM554" s="64"/>
      <c r="BN554" s="64"/>
      <c r="BO554" s="64"/>
      <c r="BP554" s="64"/>
      <c r="BQ554" s="64"/>
      <c r="BR554" s="64"/>
      <c r="BS554" s="64"/>
      <c r="BT554" s="64"/>
      <c r="BU554" s="64"/>
      <c r="BV554" s="64"/>
      <c r="BW554" s="64"/>
      <c r="BX554" s="64"/>
      <c r="BY554" s="64"/>
      <c r="BZ554" s="64"/>
      <c r="CA554" s="64"/>
      <c r="CB554" s="64"/>
      <c r="CC554" s="64"/>
      <c r="CD554" s="64"/>
      <c r="CE554" s="64"/>
      <c r="CF554" s="64"/>
      <c r="CG554" s="64"/>
      <c r="CH554" s="65"/>
    </row>
    <row r="555" spans="1:86" s="66" customFormat="1" ht="46.5" customHeight="1" x14ac:dyDescent="0.25">
      <c r="A555" s="69" t="s">
        <v>278</v>
      </c>
      <c r="B555" s="161" t="s">
        <v>755</v>
      </c>
      <c r="C555" s="52"/>
      <c r="D555" s="52">
        <v>1</v>
      </c>
      <c r="E555" s="52"/>
      <c r="F555" s="52"/>
      <c r="G555" s="161"/>
      <c r="H555" s="161" t="s">
        <v>756</v>
      </c>
      <c r="I555" s="60">
        <v>4800</v>
      </c>
      <c r="J555" s="60">
        <v>4800</v>
      </c>
      <c r="K555" s="71"/>
      <c r="L555" s="71"/>
      <c r="M555" s="71"/>
      <c r="N555" s="71"/>
      <c r="O555" s="71"/>
      <c r="P555" s="71">
        <v>1900</v>
      </c>
      <c r="Q555" s="71">
        <v>1900</v>
      </c>
      <c r="R555" s="71"/>
      <c r="S555" s="71"/>
      <c r="T555" s="71">
        <v>1900</v>
      </c>
      <c r="U555" s="71">
        <v>1900</v>
      </c>
      <c r="V555" s="63">
        <f t="shared" si="226"/>
        <v>1900</v>
      </c>
      <c r="W555" s="63">
        <f t="shared" si="227"/>
        <v>1900</v>
      </c>
      <c r="X555" s="60">
        <v>4800</v>
      </c>
      <c r="Y555" s="63">
        <f t="shared" si="228"/>
        <v>1900</v>
      </c>
      <c r="Z555" s="63">
        <f t="shared" si="230"/>
        <v>2756</v>
      </c>
      <c r="AA555" s="63">
        <v>2756</v>
      </c>
      <c r="AB555" s="63">
        <v>2756</v>
      </c>
      <c r="AC555" s="63"/>
      <c r="AD555" s="63"/>
      <c r="AE555" s="63"/>
      <c r="AG555" s="102"/>
      <c r="AH555" s="116">
        <f t="shared" si="229"/>
        <v>0</v>
      </c>
      <c r="AI555" s="368">
        <f t="shared" si="218"/>
        <v>0</v>
      </c>
      <c r="AJ555" s="368">
        <f t="shared" si="219"/>
        <v>0</v>
      </c>
      <c r="AK555" s="64"/>
      <c r="AL555" s="64"/>
      <c r="AM555" s="64"/>
      <c r="AN555" s="64"/>
      <c r="AO555" s="64"/>
      <c r="AP555" s="64"/>
      <c r="AQ555" s="64"/>
      <c r="AR555" s="64"/>
      <c r="AS555" s="64"/>
      <c r="AT555" s="64"/>
      <c r="AU555" s="64"/>
      <c r="AV555" s="64"/>
      <c r="AW555" s="64"/>
      <c r="AX555" s="64"/>
      <c r="AY555" s="64"/>
      <c r="AZ555" s="64"/>
      <c r="BA555" s="64"/>
      <c r="BB555" s="64"/>
      <c r="BC555" s="64"/>
      <c r="BD555" s="64"/>
      <c r="BE555" s="64"/>
      <c r="BF555" s="64"/>
      <c r="BG555" s="64"/>
      <c r="BH555" s="64"/>
      <c r="BI555" s="64"/>
      <c r="BJ555" s="64"/>
      <c r="BK555" s="64"/>
      <c r="BL555" s="64"/>
      <c r="BM555" s="64"/>
      <c r="BN555" s="64"/>
      <c r="BO555" s="64"/>
      <c r="BP555" s="64"/>
      <c r="BQ555" s="64"/>
      <c r="BR555" s="64"/>
      <c r="BS555" s="64"/>
      <c r="BT555" s="64"/>
      <c r="BU555" s="64"/>
      <c r="BV555" s="64"/>
      <c r="BW555" s="64"/>
      <c r="BX555" s="64"/>
      <c r="BY555" s="64"/>
      <c r="BZ555" s="64"/>
      <c r="CA555" s="64"/>
      <c r="CB555" s="64"/>
      <c r="CC555" s="64"/>
      <c r="CD555" s="64"/>
      <c r="CE555" s="64"/>
      <c r="CF555" s="64"/>
      <c r="CG555" s="64"/>
      <c r="CH555" s="65"/>
    </row>
    <row r="556" spans="1:86" s="122" customFormat="1" ht="36.6" customHeight="1" x14ac:dyDescent="0.25">
      <c r="A556" s="55" t="s">
        <v>210</v>
      </c>
      <c r="B556" s="109" t="s">
        <v>189</v>
      </c>
      <c r="C556" s="52"/>
      <c r="D556" s="52"/>
      <c r="E556" s="52"/>
      <c r="F556" s="52"/>
      <c r="G556" s="109"/>
      <c r="H556" s="119"/>
      <c r="I556" s="101"/>
      <c r="J556" s="101"/>
      <c r="K556" s="145"/>
      <c r="L556" s="145"/>
      <c r="M556" s="145"/>
      <c r="N556" s="145"/>
      <c r="O556" s="145"/>
      <c r="P556" s="145"/>
      <c r="Q556" s="145"/>
      <c r="R556" s="145"/>
      <c r="S556" s="145"/>
      <c r="T556" s="145"/>
      <c r="U556" s="145"/>
      <c r="V556" s="63">
        <f t="shared" si="226"/>
        <v>0</v>
      </c>
      <c r="W556" s="54"/>
      <c r="X556" s="101"/>
      <c r="Y556" s="54"/>
      <c r="Z556" s="54"/>
      <c r="AA556" s="54"/>
      <c r="AB556" s="54"/>
      <c r="AC556" s="54"/>
      <c r="AD556" s="54"/>
      <c r="AE556" s="54"/>
      <c r="AG556" s="140"/>
      <c r="AH556" s="116">
        <f t="shared" si="229"/>
        <v>0</v>
      </c>
      <c r="AI556" s="368">
        <f t="shared" si="218"/>
        <v>0</v>
      </c>
      <c r="AJ556" s="368">
        <f t="shared" si="219"/>
        <v>0</v>
      </c>
      <c r="AK556" s="120"/>
      <c r="AL556" s="120"/>
      <c r="AM556" s="120"/>
      <c r="AN556" s="120"/>
      <c r="AO556" s="120"/>
      <c r="AP556" s="120"/>
      <c r="AQ556" s="120"/>
      <c r="AR556" s="120"/>
      <c r="AS556" s="120"/>
      <c r="AT556" s="120"/>
      <c r="AU556" s="120"/>
      <c r="AV556" s="120"/>
      <c r="AW556" s="120"/>
      <c r="AX556" s="120"/>
      <c r="AY556" s="120"/>
      <c r="AZ556" s="120"/>
      <c r="BA556" s="120"/>
      <c r="BB556" s="120"/>
      <c r="BC556" s="120"/>
      <c r="BD556" s="120"/>
      <c r="BE556" s="120"/>
      <c r="BF556" s="120"/>
      <c r="BG556" s="120"/>
      <c r="BH556" s="120"/>
      <c r="BI556" s="120"/>
      <c r="BJ556" s="120"/>
      <c r="BK556" s="120"/>
      <c r="BL556" s="120"/>
      <c r="BM556" s="120"/>
      <c r="BN556" s="120"/>
      <c r="BO556" s="120"/>
      <c r="BP556" s="120"/>
      <c r="BQ556" s="120"/>
      <c r="BR556" s="120"/>
      <c r="BS556" s="120"/>
      <c r="BT556" s="120"/>
      <c r="BU556" s="120"/>
      <c r="BV556" s="120"/>
      <c r="BW556" s="120"/>
      <c r="BX556" s="120"/>
      <c r="BY556" s="120"/>
      <c r="BZ556" s="120"/>
      <c r="CA556" s="120"/>
      <c r="CB556" s="120"/>
      <c r="CC556" s="120"/>
      <c r="CD556" s="120"/>
      <c r="CE556" s="120"/>
      <c r="CF556" s="120"/>
      <c r="CG556" s="120"/>
      <c r="CH556" s="121"/>
    </row>
    <row r="557" spans="1:86" s="66" customFormat="1" ht="37.5" customHeight="1" x14ac:dyDescent="0.25">
      <c r="A557" s="69" t="s">
        <v>194</v>
      </c>
      <c r="B557" s="161" t="s">
        <v>757</v>
      </c>
      <c r="C557" s="52"/>
      <c r="D557" s="52"/>
      <c r="E557" s="52">
        <v>1</v>
      </c>
      <c r="F557" s="52">
        <v>1</v>
      </c>
      <c r="G557" s="161"/>
      <c r="H557" s="142" t="s">
        <v>1022</v>
      </c>
      <c r="I557" s="60">
        <v>2825</v>
      </c>
      <c r="J557" s="60">
        <v>2825</v>
      </c>
      <c r="K557" s="71"/>
      <c r="L557" s="71"/>
      <c r="M557" s="71"/>
      <c r="N557" s="71"/>
      <c r="O557" s="71"/>
      <c r="P557" s="71"/>
      <c r="Q557" s="71"/>
      <c r="R557" s="71"/>
      <c r="S557" s="71"/>
      <c r="T557" s="71"/>
      <c r="U557" s="71"/>
      <c r="V557" s="63">
        <f t="shared" si="226"/>
        <v>0</v>
      </c>
      <c r="W557" s="63">
        <f t="shared" ref="W557:W570" si="231">Y557</f>
        <v>0</v>
      </c>
      <c r="X557" s="60">
        <v>2825</v>
      </c>
      <c r="Y557" s="63">
        <f t="shared" ref="Y557:Y570" si="232">K557+Q557</f>
        <v>0</v>
      </c>
      <c r="Z557" s="63">
        <v>2780</v>
      </c>
      <c r="AA557" s="63">
        <f>AB557+AC557</f>
        <v>1708</v>
      </c>
      <c r="AB557" s="63">
        <v>1708</v>
      </c>
      <c r="AC557" s="63"/>
      <c r="AD557" s="63"/>
      <c r="AE557" s="63"/>
      <c r="AG557" s="102"/>
      <c r="AH557" s="116">
        <f t="shared" si="229"/>
        <v>0</v>
      </c>
      <c r="AI557" s="368">
        <f t="shared" si="218"/>
        <v>0</v>
      </c>
      <c r="AJ557" s="368">
        <f t="shared" si="219"/>
        <v>0</v>
      </c>
      <c r="AK557" s="64"/>
      <c r="AL557" s="64"/>
      <c r="AM557" s="64"/>
      <c r="AN557" s="64"/>
      <c r="AO557" s="64"/>
      <c r="AP557" s="64"/>
      <c r="AQ557" s="64"/>
      <c r="AR557" s="64"/>
      <c r="AS557" s="64"/>
      <c r="AT557" s="64"/>
      <c r="AU557" s="64"/>
      <c r="AV557" s="64"/>
      <c r="AW557" s="64"/>
      <c r="AX557" s="64"/>
      <c r="AY557" s="64"/>
      <c r="AZ557" s="64"/>
      <c r="BA557" s="64"/>
      <c r="BB557" s="64"/>
      <c r="BC557" s="64"/>
      <c r="BD557" s="64"/>
      <c r="BE557" s="64"/>
      <c r="BF557" s="64"/>
      <c r="BG557" s="64"/>
      <c r="BH557" s="64"/>
      <c r="BI557" s="64"/>
      <c r="BJ557" s="64"/>
      <c r="BK557" s="64"/>
      <c r="BL557" s="64"/>
      <c r="BM557" s="64"/>
      <c r="BN557" s="64"/>
      <c r="BO557" s="64"/>
      <c r="BP557" s="64"/>
      <c r="BQ557" s="64"/>
      <c r="BR557" s="64"/>
      <c r="BS557" s="64"/>
      <c r="BT557" s="64"/>
      <c r="BU557" s="64"/>
      <c r="BV557" s="64"/>
      <c r="BW557" s="64"/>
      <c r="BX557" s="64"/>
      <c r="BY557" s="64"/>
      <c r="BZ557" s="64"/>
      <c r="CA557" s="64"/>
      <c r="CB557" s="64"/>
      <c r="CC557" s="64"/>
      <c r="CD557" s="64"/>
      <c r="CE557" s="64"/>
      <c r="CF557" s="64"/>
      <c r="CG557" s="64"/>
      <c r="CH557" s="65"/>
    </row>
    <row r="558" spans="1:86" s="66" customFormat="1" ht="37.5" customHeight="1" x14ac:dyDescent="0.25">
      <c r="A558" s="69" t="s">
        <v>184</v>
      </c>
      <c r="B558" s="161" t="s">
        <v>759</v>
      </c>
      <c r="C558" s="52"/>
      <c r="D558" s="52"/>
      <c r="E558" s="52">
        <v>1</v>
      </c>
      <c r="F558" s="52">
        <v>1</v>
      </c>
      <c r="G558" s="161"/>
      <c r="H558" s="142" t="s">
        <v>1023</v>
      </c>
      <c r="I558" s="60">
        <f>J558</f>
        <v>3500</v>
      </c>
      <c r="J558" s="60">
        <v>3500</v>
      </c>
      <c r="K558" s="71"/>
      <c r="L558" s="71"/>
      <c r="M558" s="71"/>
      <c r="N558" s="71"/>
      <c r="O558" s="71"/>
      <c r="P558" s="71"/>
      <c r="Q558" s="71"/>
      <c r="R558" s="71"/>
      <c r="S558" s="71"/>
      <c r="T558" s="71"/>
      <c r="U558" s="71"/>
      <c r="V558" s="63">
        <f t="shared" si="226"/>
        <v>0</v>
      </c>
      <c r="W558" s="63">
        <f t="shared" si="231"/>
        <v>0</v>
      </c>
      <c r="X558" s="60">
        <v>3500</v>
      </c>
      <c r="Y558" s="63">
        <f t="shared" si="232"/>
        <v>0</v>
      </c>
      <c r="Z558" s="63">
        <v>2000</v>
      </c>
      <c r="AA558" s="63">
        <f t="shared" ref="AA558:AA570" si="233">AB558+AC558</f>
        <v>1100</v>
      </c>
      <c r="AB558" s="63">
        <v>1100</v>
      </c>
      <c r="AC558" s="63"/>
      <c r="AD558" s="63"/>
      <c r="AE558" s="63"/>
      <c r="AG558" s="102"/>
      <c r="AH558" s="116">
        <f t="shared" si="229"/>
        <v>0</v>
      </c>
      <c r="AI558" s="368">
        <f t="shared" si="218"/>
        <v>0</v>
      </c>
      <c r="AJ558" s="368">
        <f t="shared" si="219"/>
        <v>0</v>
      </c>
      <c r="AK558" s="64"/>
      <c r="AL558" s="64"/>
      <c r="AM558" s="64"/>
      <c r="AN558" s="64"/>
      <c r="AO558" s="64"/>
      <c r="AP558" s="64"/>
      <c r="AQ558" s="64"/>
      <c r="AR558" s="64"/>
      <c r="AS558" s="64"/>
      <c r="AT558" s="64"/>
      <c r="AU558" s="64"/>
      <c r="AV558" s="64"/>
      <c r="AW558" s="64"/>
      <c r="AX558" s="64"/>
      <c r="AY558" s="64"/>
      <c r="AZ558" s="64"/>
      <c r="BA558" s="64"/>
      <c r="BB558" s="64"/>
      <c r="BC558" s="64"/>
      <c r="BD558" s="64"/>
      <c r="BE558" s="64"/>
      <c r="BF558" s="64"/>
      <c r="BG558" s="64"/>
      <c r="BH558" s="64"/>
      <c r="BI558" s="64"/>
      <c r="BJ558" s="64"/>
      <c r="BK558" s="64"/>
      <c r="BL558" s="64"/>
      <c r="BM558" s="64"/>
      <c r="BN558" s="64"/>
      <c r="BO558" s="64"/>
      <c r="BP558" s="64"/>
      <c r="BQ558" s="64"/>
      <c r="BR558" s="64"/>
      <c r="BS558" s="64"/>
      <c r="BT558" s="64"/>
      <c r="BU558" s="64"/>
      <c r="BV558" s="64"/>
      <c r="BW558" s="64"/>
      <c r="BX558" s="64"/>
      <c r="BY558" s="64"/>
      <c r="BZ558" s="64"/>
      <c r="CA558" s="64"/>
      <c r="CB558" s="64"/>
      <c r="CC558" s="64"/>
      <c r="CD558" s="64"/>
      <c r="CE558" s="64"/>
      <c r="CF558" s="64"/>
      <c r="CG558" s="64"/>
      <c r="CH558" s="65"/>
    </row>
    <row r="559" spans="1:86" s="66" customFormat="1" ht="47.25" customHeight="1" x14ac:dyDescent="0.25">
      <c r="A559" s="69" t="s">
        <v>226</v>
      </c>
      <c r="B559" s="161" t="s">
        <v>760</v>
      </c>
      <c r="C559" s="52"/>
      <c r="D559" s="52"/>
      <c r="E559" s="52">
        <v>1</v>
      </c>
      <c r="F559" s="52">
        <v>1</v>
      </c>
      <c r="G559" s="161"/>
      <c r="H559" s="142" t="s">
        <v>1024</v>
      </c>
      <c r="I559" s="60">
        <f t="shared" ref="I559:I570" si="234">J559</f>
        <v>4250</v>
      </c>
      <c r="J559" s="60">
        <v>4250</v>
      </c>
      <c r="K559" s="71"/>
      <c r="L559" s="71"/>
      <c r="M559" s="71"/>
      <c r="N559" s="71"/>
      <c r="O559" s="71"/>
      <c r="P559" s="71"/>
      <c r="Q559" s="71"/>
      <c r="R559" s="71"/>
      <c r="S559" s="71"/>
      <c r="T559" s="71"/>
      <c r="U559" s="71"/>
      <c r="V559" s="63">
        <f t="shared" si="226"/>
        <v>0</v>
      </c>
      <c r="W559" s="63">
        <f t="shared" si="231"/>
        <v>0</v>
      </c>
      <c r="X559" s="60">
        <v>4250</v>
      </c>
      <c r="Y559" s="63">
        <f t="shared" si="232"/>
        <v>0</v>
      </c>
      <c r="Z559" s="63">
        <v>2500</v>
      </c>
      <c r="AA559" s="63">
        <f t="shared" si="233"/>
        <v>1300</v>
      </c>
      <c r="AB559" s="63">
        <v>1300</v>
      </c>
      <c r="AC559" s="63"/>
      <c r="AD559" s="63"/>
      <c r="AE559" s="63"/>
      <c r="AG559" s="102"/>
      <c r="AH559" s="116">
        <f t="shared" si="229"/>
        <v>0</v>
      </c>
      <c r="AI559" s="368">
        <f t="shared" si="218"/>
        <v>0</v>
      </c>
      <c r="AJ559" s="368">
        <f t="shared" si="219"/>
        <v>0</v>
      </c>
      <c r="AK559" s="64"/>
      <c r="AL559" s="64"/>
      <c r="AM559" s="64"/>
      <c r="AN559" s="64"/>
      <c r="AO559" s="64"/>
      <c r="AP559" s="64"/>
      <c r="AQ559" s="64"/>
      <c r="AR559" s="64"/>
      <c r="AS559" s="64"/>
      <c r="AT559" s="64"/>
      <c r="AU559" s="64"/>
      <c r="AV559" s="64"/>
      <c r="AW559" s="64"/>
      <c r="AX559" s="64"/>
      <c r="AY559" s="64"/>
      <c r="AZ559" s="64"/>
      <c r="BA559" s="64"/>
      <c r="BB559" s="64"/>
      <c r="BC559" s="64"/>
      <c r="BD559" s="64"/>
      <c r="BE559" s="64"/>
      <c r="BF559" s="64"/>
      <c r="BG559" s="64"/>
      <c r="BH559" s="64"/>
      <c r="BI559" s="64"/>
      <c r="BJ559" s="64"/>
      <c r="BK559" s="64"/>
      <c r="BL559" s="64"/>
      <c r="BM559" s="64"/>
      <c r="BN559" s="64"/>
      <c r="BO559" s="64"/>
      <c r="BP559" s="64"/>
      <c r="BQ559" s="64"/>
      <c r="BR559" s="64"/>
      <c r="BS559" s="64"/>
      <c r="BT559" s="64"/>
      <c r="BU559" s="64"/>
      <c r="BV559" s="64"/>
      <c r="BW559" s="64"/>
      <c r="BX559" s="64"/>
      <c r="BY559" s="64"/>
      <c r="BZ559" s="64"/>
      <c r="CA559" s="64"/>
      <c r="CB559" s="64"/>
      <c r="CC559" s="64"/>
      <c r="CD559" s="64"/>
      <c r="CE559" s="64"/>
      <c r="CF559" s="64"/>
      <c r="CG559" s="64"/>
      <c r="CH559" s="65"/>
    </row>
    <row r="560" spans="1:86" s="66" customFormat="1" ht="37.5" customHeight="1" x14ac:dyDescent="0.25">
      <c r="A560" s="69" t="s">
        <v>229</v>
      </c>
      <c r="B560" s="161" t="s">
        <v>761</v>
      </c>
      <c r="C560" s="52"/>
      <c r="D560" s="52"/>
      <c r="E560" s="52">
        <v>1</v>
      </c>
      <c r="F560" s="52">
        <v>1</v>
      </c>
      <c r="G560" s="161"/>
      <c r="H560" s="142" t="s">
        <v>1025</v>
      </c>
      <c r="I560" s="60">
        <f t="shared" si="234"/>
        <v>3300</v>
      </c>
      <c r="J560" s="60">
        <v>3300</v>
      </c>
      <c r="K560" s="71"/>
      <c r="L560" s="71"/>
      <c r="M560" s="71"/>
      <c r="N560" s="71"/>
      <c r="O560" s="71"/>
      <c r="P560" s="71"/>
      <c r="Q560" s="71"/>
      <c r="R560" s="71"/>
      <c r="S560" s="71"/>
      <c r="T560" s="71"/>
      <c r="U560" s="71"/>
      <c r="V560" s="63">
        <f t="shared" si="226"/>
        <v>0</v>
      </c>
      <c r="W560" s="63">
        <f t="shared" si="231"/>
        <v>0</v>
      </c>
      <c r="X560" s="60">
        <v>3300</v>
      </c>
      <c r="Y560" s="63">
        <f t="shared" si="232"/>
        <v>0</v>
      </c>
      <c r="Z560" s="63">
        <v>2500</v>
      </c>
      <c r="AA560" s="63">
        <f t="shared" si="233"/>
        <v>1000</v>
      </c>
      <c r="AB560" s="63">
        <v>1000</v>
      </c>
      <c r="AC560" s="63"/>
      <c r="AD560" s="63"/>
      <c r="AE560" s="63"/>
      <c r="AG560" s="102"/>
      <c r="AH560" s="116">
        <f t="shared" si="229"/>
        <v>0</v>
      </c>
      <c r="AI560" s="368">
        <f t="shared" si="218"/>
        <v>0</v>
      </c>
      <c r="AJ560" s="368">
        <f t="shared" si="219"/>
        <v>0</v>
      </c>
      <c r="AK560" s="64"/>
      <c r="AL560" s="64"/>
      <c r="AM560" s="64"/>
      <c r="AN560" s="64"/>
      <c r="AO560" s="64"/>
      <c r="AP560" s="64"/>
      <c r="AQ560" s="64"/>
      <c r="AR560" s="64"/>
      <c r="AS560" s="64"/>
      <c r="AT560" s="64"/>
      <c r="AU560" s="64"/>
      <c r="AV560" s="64"/>
      <c r="AW560" s="64"/>
      <c r="AX560" s="64"/>
      <c r="AY560" s="64"/>
      <c r="AZ560" s="64"/>
      <c r="BA560" s="64"/>
      <c r="BB560" s="64"/>
      <c r="BC560" s="64"/>
      <c r="BD560" s="64"/>
      <c r="BE560" s="64"/>
      <c r="BF560" s="64"/>
      <c r="BG560" s="64"/>
      <c r="BH560" s="64"/>
      <c r="BI560" s="64"/>
      <c r="BJ560" s="64"/>
      <c r="BK560" s="64"/>
      <c r="BL560" s="64"/>
      <c r="BM560" s="64"/>
      <c r="BN560" s="64"/>
      <c r="BO560" s="64"/>
      <c r="BP560" s="64"/>
      <c r="BQ560" s="64"/>
      <c r="BR560" s="64"/>
      <c r="BS560" s="64"/>
      <c r="BT560" s="64"/>
      <c r="BU560" s="64"/>
      <c r="BV560" s="64"/>
      <c r="BW560" s="64"/>
      <c r="BX560" s="64"/>
      <c r="BY560" s="64"/>
      <c r="BZ560" s="64"/>
      <c r="CA560" s="64"/>
      <c r="CB560" s="64"/>
      <c r="CC560" s="64"/>
      <c r="CD560" s="64"/>
      <c r="CE560" s="64"/>
      <c r="CF560" s="64"/>
      <c r="CG560" s="64"/>
      <c r="CH560" s="65"/>
    </row>
    <row r="561" spans="1:86" s="66" customFormat="1" ht="47.25" customHeight="1" x14ac:dyDescent="0.25">
      <c r="A561" s="69" t="s">
        <v>232</v>
      </c>
      <c r="B561" s="161" t="s">
        <v>762</v>
      </c>
      <c r="C561" s="52"/>
      <c r="D561" s="52"/>
      <c r="E561" s="52">
        <v>1</v>
      </c>
      <c r="F561" s="52">
        <v>1</v>
      </c>
      <c r="G561" s="161"/>
      <c r="H561" s="207" t="s">
        <v>1026</v>
      </c>
      <c r="I561" s="60">
        <f t="shared" si="234"/>
        <v>3300</v>
      </c>
      <c r="J561" s="60">
        <v>3300</v>
      </c>
      <c r="K561" s="71"/>
      <c r="L561" s="71"/>
      <c r="M561" s="71"/>
      <c r="N561" s="71"/>
      <c r="O561" s="71"/>
      <c r="P561" s="71"/>
      <c r="Q561" s="71"/>
      <c r="R561" s="71"/>
      <c r="S561" s="71"/>
      <c r="T561" s="71"/>
      <c r="U561" s="71"/>
      <c r="V561" s="63">
        <f t="shared" si="226"/>
        <v>0</v>
      </c>
      <c r="W561" s="63">
        <f t="shared" si="231"/>
        <v>0</v>
      </c>
      <c r="X561" s="60">
        <v>3300</v>
      </c>
      <c r="Y561" s="63">
        <f t="shared" si="232"/>
        <v>0</v>
      </c>
      <c r="Z561" s="63">
        <v>2500</v>
      </c>
      <c r="AA561" s="63">
        <f t="shared" si="233"/>
        <v>1000</v>
      </c>
      <c r="AB561" s="63">
        <v>1000</v>
      </c>
      <c r="AC561" s="63"/>
      <c r="AD561" s="63"/>
      <c r="AE561" s="63"/>
      <c r="AG561" s="102"/>
      <c r="AH561" s="116">
        <f t="shared" si="229"/>
        <v>0</v>
      </c>
      <c r="AI561" s="368">
        <f t="shared" si="218"/>
        <v>0</v>
      </c>
      <c r="AJ561" s="368">
        <f t="shared" si="219"/>
        <v>0</v>
      </c>
      <c r="AK561" s="64"/>
      <c r="AL561" s="64"/>
      <c r="AM561" s="64"/>
      <c r="AN561" s="64"/>
      <c r="AO561" s="64"/>
      <c r="AP561" s="64"/>
      <c r="AQ561" s="64"/>
      <c r="AR561" s="64"/>
      <c r="AS561" s="64"/>
      <c r="AT561" s="64"/>
      <c r="AU561" s="64"/>
      <c r="AV561" s="64"/>
      <c r="AW561" s="64"/>
      <c r="AX561" s="64"/>
      <c r="AY561" s="64"/>
      <c r="AZ561" s="64"/>
      <c r="BA561" s="64"/>
      <c r="BB561" s="64"/>
      <c r="BC561" s="64"/>
      <c r="BD561" s="64"/>
      <c r="BE561" s="64"/>
      <c r="BF561" s="64"/>
      <c r="BG561" s="64"/>
      <c r="BH561" s="64"/>
      <c r="BI561" s="64"/>
      <c r="BJ561" s="64"/>
      <c r="BK561" s="64"/>
      <c r="BL561" s="64"/>
      <c r="BM561" s="64"/>
      <c r="BN561" s="64"/>
      <c r="BO561" s="64"/>
      <c r="BP561" s="64"/>
      <c r="BQ561" s="64"/>
      <c r="BR561" s="64"/>
      <c r="BS561" s="64"/>
      <c r="BT561" s="64"/>
      <c r="BU561" s="64"/>
      <c r="BV561" s="64"/>
      <c r="BW561" s="64"/>
      <c r="BX561" s="64"/>
      <c r="BY561" s="64"/>
      <c r="BZ561" s="64"/>
      <c r="CA561" s="64"/>
      <c r="CB561" s="64"/>
      <c r="CC561" s="64"/>
      <c r="CD561" s="64"/>
      <c r="CE561" s="64"/>
      <c r="CF561" s="64"/>
      <c r="CG561" s="64"/>
      <c r="CH561" s="65"/>
    </row>
    <row r="562" spans="1:86" s="66" customFormat="1" ht="48.75" customHeight="1" x14ac:dyDescent="0.25">
      <c r="A562" s="69" t="s">
        <v>235</v>
      </c>
      <c r="B562" s="161" t="s">
        <v>763</v>
      </c>
      <c r="C562" s="52"/>
      <c r="D562" s="52"/>
      <c r="E562" s="52">
        <v>1</v>
      </c>
      <c r="F562" s="52">
        <v>1</v>
      </c>
      <c r="G562" s="161"/>
      <c r="H562" s="52" t="s">
        <v>1027</v>
      </c>
      <c r="I562" s="60">
        <f t="shared" si="234"/>
        <v>4900</v>
      </c>
      <c r="J562" s="60">
        <v>4900</v>
      </c>
      <c r="K562" s="71"/>
      <c r="L562" s="71"/>
      <c r="M562" s="71"/>
      <c r="N562" s="71"/>
      <c r="O562" s="71"/>
      <c r="P562" s="71"/>
      <c r="Q562" s="71"/>
      <c r="R562" s="71"/>
      <c r="S562" s="71"/>
      <c r="T562" s="71"/>
      <c r="U562" s="71"/>
      <c r="V562" s="63">
        <f t="shared" si="226"/>
        <v>0</v>
      </c>
      <c r="W562" s="63">
        <f t="shared" si="231"/>
        <v>0</v>
      </c>
      <c r="X562" s="60">
        <v>4900</v>
      </c>
      <c r="Y562" s="63">
        <f t="shared" si="232"/>
        <v>0</v>
      </c>
      <c r="Z562" s="63">
        <v>3000</v>
      </c>
      <c r="AA562" s="63">
        <f t="shared" si="233"/>
        <v>1500</v>
      </c>
      <c r="AB562" s="63">
        <v>1500</v>
      </c>
      <c r="AC562" s="63"/>
      <c r="AD562" s="63"/>
      <c r="AE562" s="63"/>
      <c r="AG562" s="102"/>
      <c r="AH562" s="116">
        <f t="shared" si="229"/>
        <v>0</v>
      </c>
      <c r="AI562" s="368">
        <f t="shared" si="218"/>
        <v>0</v>
      </c>
      <c r="AJ562" s="368">
        <f t="shared" si="219"/>
        <v>0</v>
      </c>
      <c r="AK562" s="64"/>
      <c r="AL562" s="64"/>
      <c r="AM562" s="64"/>
      <c r="AN562" s="64"/>
      <c r="AO562" s="64"/>
      <c r="AP562" s="64"/>
      <c r="AQ562" s="64"/>
      <c r="AR562" s="64"/>
      <c r="AS562" s="64"/>
      <c r="AT562" s="64"/>
      <c r="AU562" s="64"/>
      <c r="AV562" s="64"/>
      <c r="AW562" s="64"/>
      <c r="AX562" s="64"/>
      <c r="AY562" s="64"/>
      <c r="AZ562" s="64"/>
      <c r="BA562" s="64"/>
      <c r="BB562" s="64"/>
      <c r="BC562" s="64"/>
      <c r="BD562" s="64"/>
      <c r="BE562" s="64"/>
      <c r="BF562" s="64"/>
      <c r="BG562" s="64"/>
      <c r="BH562" s="64"/>
      <c r="BI562" s="64"/>
      <c r="BJ562" s="64"/>
      <c r="BK562" s="64"/>
      <c r="BL562" s="64"/>
      <c r="BM562" s="64"/>
      <c r="BN562" s="64"/>
      <c r="BO562" s="64"/>
      <c r="BP562" s="64"/>
      <c r="BQ562" s="64"/>
      <c r="BR562" s="64"/>
      <c r="BS562" s="64"/>
      <c r="BT562" s="64"/>
      <c r="BU562" s="64"/>
      <c r="BV562" s="64"/>
      <c r="BW562" s="64"/>
      <c r="BX562" s="64"/>
      <c r="BY562" s="64"/>
      <c r="BZ562" s="64"/>
      <c r="CA562" s="64"/>
      <c r="CB562" s="64"/>
      <c r="CC562" s="64"/>
      <c r="CD562" s="64"/>
      <c r="CE562" s="64"/>
      <c r="CF562" s="64"/>
      <c r="CG562" s="64"/>
      <c r="CH562" s="65"/>
    </row>
    <row r="563" spans="1:86" s="66" customFormat="1" ht="48.75" customHeight="1" x14ac:dyDescent="0.25">
      <c r="A563" s="69" t="s">
        <v>238</v>
      </c>
      <c r="B563" s="161" t="s">
        <v>764</v>
      </c>
      <c r="C563" s="52"/>
      <c r="D563" s="52"/>
      <c r="E563" s="52">
        <v>1</v>
      </c>
      <c r="F563" s="52">
        <v>1</v>
      </c>
      <c r="G563" s="161"/>
      <c r="H563" s="52" t="s">
        <v>1028</v>
      </c>
      <c r="I563" s="60">
        <f t="shared" si="234"/>
        <v>2500</v>
      </c>
      <c r="J563" s="60">
        <v>2500</v>
      </c>
      <c r="K563" s="71"/>
      <c r="L563" s="71"/>
      <c r="M563" s="71"/>
      <c r="N563" s="71"/>
      <c r="O563" s="71"/>
      <c r="P563" s="71"/>
      <c r="Q563" s="71"/>
      <c r="R563" s="71"/>
      <c r="S563" s="71"/>
      <c r="T563" s="71"/>
      <c r="U563" s="71"/>
      <c r="V563" s="63">
        <f t="shared" si="226"/>
        <v>0</v>
      </c>
      <c r="W563" s="63">
        <f t="shared" si="231"/>
        <v>0</v>
      </c>
      <c r="X563" s="60">
        <v>2500</v>
      </c>
      <c r="Y563" s="63">
        <f t="shared" si="232"/>
        <v>0</v>
      </c>
      <c r="Z563" s="63">
        <v>2450</v>
      </c>
      <c r="AA563" s="63">
        <f t="shared" si="233"/>
        <v>800</v>
      </c>
      <c r="AB563" s="63">
        <v>800</v>
      </c>
      <c r="AC563" s="63"/>
      <c r="AD563" s="63"/>
      <c r="AE563" s="63"/>
      <c r="AG563" s="102"/>
      <c r="AH563" s="116">
        <f t="shared" si="229"/>
        <v>0</v>
      </c>
      <c r="AI563" s="368">
        <f t="shared" si="218"/>
        <v>0</v>
      </c>
      <c r="AJ563" s="368">
        <f t="shared" si="219"/>
        <v>0</v>
      </c>
      <c r="AK563" s="64"/>
      <c r="AL563" s="64"/>
      <c r="AM563" s="64"/>
      <c r="AN563" s="64"/>
      <c r="AO563" s="64"/>
      <c r="AP563" s="64"/>
      <c r="AQ563" s="64"/>
      <c r="AR563" s="64"/>
      <c r="AS563" s="64"/>
      <c r="AT563" s="64"/>
      <c r="AU563" s="64"/>
      <c r="AV563" s="64"/>
      <c r="AW563" s="64"/>
      <c r="AX563" s="64"/>
      <c r="AY563" s="64"/>
      <c r="AZ563" s="64"/>
      <c r="BA563" s="64"/>
      <c r="BB563" s="64"/>
      <c r="BC563" s="64"/>
      <c r="BD563" s="64"/>
      <c r="BE563" s="64"/>
      <c r="BF563" s="64"/>
      <c r="BG563" s="64"/>
      <c r="BH563" s="64"/>
      <c r="BI563" s="64"/>
      <c r="BJ563" s="64"/>
      <c r="BK563" s="64"/>
      <c r="BL563" s="64"/>
      <c r="BM563" s="64"/>
      <c r="BN563" s="64"/>
      <c r="BO563" s="64"/>
      <c r="BP563" s="64"/>
      <c r="BQ563" s="64"/>
      <c r="BR563" s="64"/>
      <c r="BS563" s="64"/>
      <c r="BT563" s="64"/>
      <c r="BU563" s="64"/>
      <c r="BV563" s="64"/>
      <c r="BW563" s="64"/>
      <c r="BX563" s="64"/>
      <c r="BY563" s="64"/>
      <c r="BZ563" s="64"/>
      <c r="CA563" s="64"/>
      <c r="CB563" s="64"/>
      <c r="CC563" s="64"/>
      <c r="CD563" s="64"/>
      <c r="CE563" s="64"/>
      <c r="CF563" s="64"/>
      <c r="CG563" s="64"/>
      <c r="CH563" s="65"/>
    </row>
    <row r="564" spans="1:86" s="66" customFormat="1" ht="42.75" customHeight="1" x14ac:dyDescent="0.25">
      <c r="A564" s="69" t="s">
        <v>241</v>
      </c>
      <c r="B564" s="161" t="s">
        <v>765</v>
      </c>
      <c r="C564" s="52"/>
      <c r="D564" s="52"/>
      <c r="E564" s="52">
        <v>1</v>
      </c>
      <c r="F564" s="52">
        <v>1</v>
      </c>
      <c r="G564" s="161"/>
      <c r="H564" s="142" t="s">
        <v>1029</v>
      </c>
      <c r="I564" s="60">
        <f t="shared" si="234"/>
        <v>4000</v>
      </c>
      <c r="J564" s="60">
        <v>4000</v>
      </c>
      <c r="K564" s="71"/>
      <c r="L564" s="71"/>
      <c r="M564" s="71"/>
      <c r="N564" s="71"/>
      <c r="O564" s="71"/>
      <c r="P564" s="71"/>
      <c r="Q564" s="71"/>
      <c r="R564" s="71"/>
      <c r="S564" s="71"/>
      <c r="T564" s="71"/>
      <c r="U564" s="71"/>
      <c r="V564" s="63">
        <f t="shared" si="226"/>
        <v>0</v>
      </c>
      <c r="W564" s="63">
        <f t="shared" si="231"/>
        <v>0</v>
      </c>
      <c r="X564" s="60">
        <v>4000</v>
      </c>
      <c r="Y564" s="63">
        <f t="shared" si="232"/>
        <v>0</v>
      </c>
      <c r="Z564" s="63">
        <v>2500</v>
      </c>
      <c r="AA564" s="63">
        <f t="shared" si="233"/>
        <v>1200</v>
      </c>
      <c r="AB564" s="63">
        <v>1200</v>
      </c>
      <c r="AC564" s="63"/>
      <c r="AD564" s="63"/>
      <c r="AE564" s="63"/>
      <c r="AG564" s="102"/>
      <c r="AH564" s="116">
        <f t="shared" si="229"/>
        <v>0</v>
      </c>
      <c r="AI564" s="368">
        <f t="shared" si="218"/>
        <v>0</v>
      </c>
      <c r="AJ564" s="368">
        <f t="shared" si="219"/>
        <v>0</v>
      </c>
      <c r="AK564" s="64"/>
      <c r="AL564" s="64"/>
      <c r="AM564" s="64"/>
      <c r="AN564" s="64"/>
      <c r="AO564" s="64"/>
      <c r="AP564" s="64"/>
      <c r="AQ564" s="64"/>
      <c r="AR564" s="64"/>
      <c r="AS564" s="64"/>
      <c r="AT564" s="64"/>
      <c r="AU564" s="64"/>
      <c r="AV564" s="64"/>
      <c r="AW564" s="64"/>
      <c r="AX564" s="64"/>
      <c r="AY564" s="64"/>
      <c r="AZ564" s="64"/>
      <c r="BA564" s="64"/>
      <c r="BB564" s="64"/>
      <c r="BC564" s="64"/>
      <c r="BD564" s="64"/>
      <c r="BE564" s="64"/>
      <c r="BF564" s="64"/>
      <c r="BG564" s="64"/>
      <c r="BH564" s="64"/>
      <c r="BI564" s="64"/>
      <c r="BJ564" s="64"/>
      <c r="BK564" s="64"/>
      <c r="BL564" s="64"/>
      <c r="BM564" s="64"/>
      <c r="BN564" s="64"/>
      <c r="BO564" s="64"/>
      <c r="BP564" s="64"/>
      <c r="BQ564" s="64"/>
      <c r="BR564" s="64"/>
      <c r="BS564" s="64"/>
      <c r="BT564" s="64"/>
      <c r="BU564" s="64"/>
      <c r="BV564" s="64"/>
      <c r="BW564" s="64"/>
      <c r="BX564" s="64"/>
      <c r="BY564" s="64"/>
      <c r="BZ564" s="64"/>
      <c r="CA564" s="64"/>
      <c r="CB564" s="64"/>
      <c r="CC564" s="64"/>
      <c r="CD564" s="64"/>
      <c r="CE564" s="64"/>
      <c r="CF564" s="64"/>
      <c r="CG564" s="64"/>
      <c r="CH564" s="65"/>
    </row>
    <row r="565" spans="1:86" s="66" customFormat="1" ht="47.25" customHeight="1" x14ac:dyDescent="0.25">
      <c r="A565" s="69" t="s">
        <v>266</v>
      </c>
      <c r="B565" s="161" t="s">
        <v>766</v>
      </c>
      <c r="C565" s="52"/>
      <c r="D565" s="52"/>
      <c r="E565" s="52">
        <v>1</v>
      </c>
      <c r="F565" s="52">
        <v>1</v>
      </c>
      <c r="G565" s="161"/>
      <c r="H565" s="142" t="s">
        <v>1030</v>
      </c>
      <c r="I565" s="60">
        <f t="shared" si="234"/>
        <v>4300</v>
      </c>
      <c r="J565" s="60">
        <v>4300</v>
      </c>
      <c r="K565" s="71"/>
      <c r="L565" s="71"/>
      <c r="M565" s="71"/>
      <c r="N565" s="71"/>
      <c r="O565" s="71"/>
      <c r="P565" s="71"/>
      <c r="Q565" s="71"/>
      <c r="R565" s="71"/>
      <c r="S565" s="71"/>
      <c r="T565" s="71"/>
      <c r="U565" s="71"/>
      <c r="V565" s="63">
        <f t="shared" si="226"/>
        <v>0</v>
      </c>
      <c r="W565" s="63">
        <f t="shared" si="231"/>
        <v>0</v>
      </c>
      <c r="X565" s="60">
        <v>4300</v>
      </c>
      <c r="Y565" s="63">
        <f t="shared" si="232"/>
        <v>0</v>
      </c>
      <c r="Z565" s="63">
        <v>2500</v>
      </c>
      <c r="AA565" s="63">
        <f t="shared" si="233"/>
        <v>1300</v>
      </c>
      <c r="AB565" s="63">
        <v>1300</v>
      </c>
      <c r="AC565" s="63"/>
      <c r="AD565" s="63"/>
      <c r="AE565" s="63"/>
      <c r="AG565" s="102"/>
      <c r="AH565" s="116">
        <f t="shared" si="229"/>
        <v>0</v>
      </c>
      <c r="AI565" s="368">
        <f t="shared" si="218"/>
        <v>0</v>
      </c>
      <c r="AJ565" s="368">
        <f t="shared" si="219"/>
        <v>0</v>
      </c>
      <c r="AK565" s="64"/>
      <c r="AL565" s="64"/>
      <c r="AM565" s="64"/>
      <c r="AN565" s="64"/>
      <c r="AO565" s="64"/>
      <c r="AP565" s="64"/>
      <c r="AQ565" s="64"/>
      <c r="AR565" s="64"/>
      <c r="AS565" s="64"/>
      <c r="AT565" s="64"/>
      <c r="AU565" s="64"/>
      <c r="AV565" s="64"/>
      <c r="AW565" s="64"/>
      <c r="AX565" s="64"/>
      <c r="AY565" s="64"/>
      <c r="AZ565" s="64"/>
      <c r="BA565" s="64"/>
      <c r="BB565" s="64"/>
      <c r="BC565" s="64"/>
      <c r="BD565" s="64"/>
      <c r="BE565" s="64"/>
      <c r="BF565" s="64"/>
      <c r="BG565" s="64"/>
      <c r="BH565" s="64"/>
      <c r="BI565" s="64"/>
      <c r="BJ565" s="64"/>
      <c r="BK565" s="64"/>
      <c r="BL565" s="64"/>
      <c r="BM565" s="64"/>
      <c r="BN565" s="64"/>
      <c r="BO565" s="64"/>
      <c r="BP565" s="64"/>
      <c r="BQ565" s="64"/>
      <c r="BR565" s="64"/>
      <c r="BS565" s="64"/>
      <c r="BT565" s="64"/>
      <c r="BU565" s="64"/>
      <c r="BV565" s="64"/>
      <c r="BW565" s="64"/>
      <c r="BX565" s="64"/>
      <c r="BY565" s="64"/>
      <c r="BZ565" s="64"/>
      <c r="CA565" s="64"/>
      <c r="CB565" s="64"/>
      <c r="CC565" s="64"/>
      <c r="CD565" s="64"/>
      <c r="CE565" s="64"/>
      <c r="CF565" s="64"/>
      <c r="CG565" s="64"/>
      <c r="CH565" s="65"/>
    </row>
    <row r="566" spans="1:86" s="66" customFormat="1" ht="47.25" customHeight="1" x14ac:dyDescent="0.25">
      <c r="A566" s="69" t="s">
        <v>268</v>
      </c>
      <c r="B566" s="161" t="s">
        <v>767</v>
      </c>
      <c r="C566" s="52"/>
      <c r="D566" s="52"/>
      <c r="E566" s="52">
        <v>1</v>
      </c>
      <c r="F566" s="52">
        <v>1</v>
      </c>
      <c r="G566" s="161"/>
      <c r="H566" s="52" t="s">
        <v>1031</v>
      </c>
      <c r="I566" s="60">
        <f t="shared" si="234"/>
        <v>4750</v>
      </c>
      <c r="J566" s="60">
        <v>4750</v>
      </c>
      <c r="K566" s="71"/>
      <c r="L566" s="71"/>
      <c r="M566" s="71"/>
      <c r="N566" s="71"/>
      <c r="O566" s="71"/>
      <c r="P566" s="71"/>
      <c r="Q566" s="71"/>
      <c r="R566" s="71"/>
      <c r="S566" s="71"/>
      <c r="T566" s="71"/>
      <c r="U566" s="71"/>
      <c r="V566" s="63">
        <f t="shared" si="226"/>
        <v>0</v>
      </c>
      <c r="W566" s="63">
        <f t="shared" si="231"/>
        <v>0</v>
      </c>
      <c r="X566" s="60">
        <v>4750</v>
      </c>
      <c r="Y566" s="63">
        <f t="shared" si="232"/>
        <v>0</v>
      </c>
      <c r="Z566" s="63">
        <v>2500</v>
      </c>
      <c r="AA566" s="63">
        <f t="shared" si="233"/>
        <v>1500</v>
      </c>
      <c r="AB566" s="63">
        <v>1500</v>
      </c>
      <c r="AC566" s="63"/>
      <c r="AD566" s="63"/>
      <c r="AE566" s="63"/>
      <c r="AG566" s="102"/>
      <c r="AH566" s="116">
        <f t="shared" si="229"/>
        <v>0</v>
      </c>
      <c r="AI566" s="368">
        <f t="shared" si="218"/>
        <v>0</v>
      </c>
      <c r="AJ566" s="368">
        <f t="shared" si="219"/>
        <v>0</v>
      </c>
      <c r="AK566" s="64"/>
      <c r="AL566" s="64"/>
      <c r="AM566" s="64"/>
      <c r="AN566" s="64"/>
      <c r="AO566" s="64"/>
      <c r="AP566" s="64"/>
      <c r="AQ566" s="64"/>
      <c r="AR566" s="64"/>
      <c r="AS566" s="64"/>
      <c r="AT566" s="64"/>
      <c r="AU566" s="64"/>
      <c r="AV566" s="64"/>
      <c r="AW566" s="64"/>
      <c r="AX566" s="64"/>
      <c r="AY566" s="64"/>
      <c r="AZ566" s="64"/>
      <c r="BA566" s="64"/>
      <c r="BB566" s="64"/>
      <c r="BC566" s="64"/>
      <c r="BD566" s="64"/>
      <c r="BE566" s="64"/>
      <c r="BF566" s="64"/>
      <c r="BG566" s="64"/>
      <c r="BH566" s="64"/>
      <c r="BI566" s="64"/>
      <c r="BJ566" s="64"/>
      <c r="BK566" s="64"/>
      <c r="BL566" s="64"/>
      <c r="BM566" s="64"/>
      <c r="BN566" s="64"/>
      <c r="BO566" s="64"/>
      <c r="BP566" s="64"/>
      <c r="BQ566" s="64"/>
      <c r="BR566" s="64"/>
      <c r="BS566" s="64"/>
      <c r="BT566" s="64"/>
      <c r="BU566" s="64"/>
      <c r="BV566" s="64"/>
      <c r="BW566" s="64"/>
      <c r="BX566" s="64"/>
      <c r="BY566" s="64"/>
      <c r="BZ566" s="64"/>
      <c r="CA566" s="64"/>
      <c r="CB566" s="64"/>
      <c r="CC566" s="64"/>
      <c r="CD566" s="64"/>
      <c r="CE566" s="64"/>
      <c r="CF566" s="64"/>
      <c r="CG566" s="64"/>
      <c r="CH566" s="65"/>
    </row>
    <row r="567" spans="1:86" s="66" customFormat="1" ht="47.25" customHeight="1" x14ac:dyDescent="0.25">
      <c r="A567" s="69" t="s">
        <v>270</v>
      </c>
      <c r="B567" s="161" t="s">
        <v>768</v>
      </c>
      <c r="C567" s="52"/>
      <c r="D567" s="52"/>
      <c r="E567" s="52">
        <v>1</v>
      </c>
      <c r="F567" s="52">
        <v>1</v>
      </c>
      <c r="G567" s="161"/>
      <c r="H567" s="52" t="s">
        <v>1032</v>
      </c>
      <c r="I567" s="60">
        <f t="shared" si="234"/>
        <v>3900</v>
      </c>
      <c r="J567" s="60">
        <v>3900</v>
      </c>
      <c r="K567" s="71"/>
      <c r="L567" s="71"/>
      <c r="M567" s="71"/>
      <c r="N567" s="71"/>
      <c r="O567" s="71"/>
      <c r="P567" s="71"/>
      <c r="Q567" s="71"/>
      <c r="R567" s="71"/>
      <c r="S567" s="71"/>
      <c r="T567" s="71"/>
      <c r="U567" s="71"/>
      <c r="V567" s="63">
        <f t="shared" si="226"/>
        <v>0</v>
      </c>
      <c r="W567" s="63">
        <f t="shared" si="231"/>
        <v>0</v>
      </c>
      <c r="X567" s="60">
        <v>3900</v>
      </c>
      <c r="Y567" s="63">
        <f t="shared" si="232"/>
        <v>0</v>
      </c>
      <c r="Z567" s="63">
        <v>2500</v>
      </c>
      <c r="AA567" s="63">
        <f t="shared" si="233"/>
        <v>1200</v>
      </c>
      <c r="AB567" s="63">
        <v>1200</v>
      </c>
      <c r="AC567" s="63"/>
      <c r="AD567" s="63"/>
      <c r="AE567" s="63"/>
      <c r="AG567" s="102"/>
      <c r="AH567" s="116">
        <f t="shared" si="229"/>
        <v>0</v>
      </c>
      <c r="AI567" s="368">
        <f t="shared" si="218"/>
        <v>0</v>
      </c>
      <c r="AJ567" s="368">
        <f t="shared" si="219"/>
        <v>0</v>
      </c>
      <c r="AK567" s="64"/>
      <c r="AL567" s="64"/>
      <c r="AM567" s="64"/>
      <c r="AN567" s="64"/>
      <c r="AO567" s="64"/>
      <c r="AP567" s="64"/>
      <c r="AQ567" s="64"/>
      <c r="AR567" s="64"/>
      <c r="AS567" s="64"/>
      <c r="AT567" s="64"/>
      <c r="AU567" s="64"/>
      <c r="AV567" s="64"/>
      <c r="AW567" s="64"/>
      <c r="AX567" s="64"/>
      <c r="AY567" s="64"/>
      <c r="AZ567" s="64"/>
      <c r="BA567" s="64"/>
      <c r="BB567" s="64"/>
      <c r="BC567" s="64"/>
      <c r="BD567" s="64"/>
      <c r="BE567" s="64"/>
      <c r="BF567" s="64"/>
      <c r="BG567" s="64"/>
      <c r="BH567" s="64"/>
      <c r="BI567" s="64"/>
      <c r="BJ567" s="64"/>
      <c r="BK567" s="64"/>
      <c r="BL567" s="64"/>
      <c r="BM567" s="64"/>
      <c r="BN567" s="64"/>
      <c r="BO567" s="64"/>
      <c r="BP567" s="64"/>
      <c r="BQ567" s="64"/>
      <c r="BR567" s="64"/>
      <c r="BS567" s="64"/>
      <c r="BT567" s="64"/>
      <c r="BU567" s="64"/>
      <c r="BV567" s="64"/>
      <c r="BW567" s="64"/>
      <c r="BX567" s="64"/>
      <c r="BY567" s="64"/>
      <c r="BZ567" s="64"/>
      <c r="CA567" s="64"/>
      <c r="CB567" s="64"/>
      <c r="CC567" s="64"/>
      <c r="CD567" s="64"/>
      <c r="CE567" s="64"/>
      <c r="CF567" s="64"/>
      <c r="CG567" s="64"/>
      <c r="CH567" s="65"/>
    </row>
    <row r="568" spans="1:86" s="66" customFormat="1" ht="37.5" customHeight="1" x14ac:dyDescent="0.25">
      <c r="A568" s="69" t="s">
        <v>272</v>
      </c>
      <c r="B568" s="161" t="s">
        <v>769</v>
      </c>
      <c r="C568" s="52"/>
      <c r="D568" s="52"/>
      <c r="E568" s="52">
        <v>1</v>
      </c>
      <c r="F568" s="52">
        <v>1</v>
      </c>
      <c r="G568" s="161"/>
      <c r="H568" s="142" t="s">
        <v>1033</v>
      </c>
      <c r="I568" s="60">
        <f t="shared" si="234"/>
        <v>4745</v>
      </c>
      <c r="J568" s="60">
        <v>4745</v>
      </c>
      <c r="K568" s="71"/>
      <c r="L568" s="71"/>
      <c r="M568" s="71"/>
      <c r="N568" s="71"/>
      <c r="O568" s="71"/>
      <c r="P568" s="71"/>
      <c r="Q568" s="71"/>
      <c r="R568" s="71"/>
      <c r="S568" s="71"/>
      <c r="T568" s="71"/>
      <c r="U568" s="71"/>
      <c r="V568" s="63">
        <f t="shared" si="226"/>
        <v>0</v>
      </c>
      <c r="W568" s="63">
        <f t="shared" si="231"/>
        <v>0</v>
      </c>
      <c r="X568" s="60">
        <v>4745</v>
      </c>
      <c r="Y568" s="63">
        <f t="shared" si="232"/>
        <v>0</v>
      </c>
      <c r="Z568" s="63">
        <v>2500</v>
      </c>
      <c r="AA568" s="63">
        <f t="shared" si="233"/>
        <v>1500</v>
      </c>
      <c r="AB568" s="63">
        <v>1500</v>
      </c>
      <c r="AC568" s="63"/>
      <c r="AD568" s="63"/>
      <c r="AE568" s="63"/>
      <c r="AG568" s="102"/>
      <c r="AH568" s="116">
        <f t="shared" si="229"/>
        <v>0</v>
      </c>
      <c r="AI568" s="368">
        <f t="shared" si="218"/>
        <v>0</v>
      </c>
      <c r="AJ568" s="368">
        <f t="shared" si="219"/>
        <v>0</v>
      </c>
      <c r="AK568" s="64"/>
      <c r="AL568" s="64"/>
      <c r="AM568" s="64"/>
      <c r="AN568" s="64"/>
      <c r="AO568" s="64"/>
      <c r="AP568" s="64"/>
      <c r="AQ568" s="64"/>
      <c r="AR568" s="64"/>
      <c r="AS568" s="64"/>
      <c r="AT568" s="64"/>
      <c r="AU568" s="64"/>
      <c r="AV568" s="64"/>
      <c r="AW568" s="64"/>
      <c r="AX568" s="64"/>
      <c r="AY568" s="64"/>
      <c r="AZ568" s="64"/>
      <c r="BA568" s="64"/>
      <c r="BB568" s="64"/>
      <c r="BC568" s="64"/>
      <c r="BD568" s="64"/>
      <c r="BE568" s="64"/>
      <c r="BF568" s="64"/>
      <c r="BG568" s="64"/>
      <c r="BH568" s="64"/>
      <c r="BI568" s="64"/>
      <c r="BJ568" s="64"/>
      <c r="BK568" s="64"/>
      <c r="BL568" s="64"/>
      <c r="BM568" s="64"/>
      <c r="BN568" s="64"/>
      <c r="BO568" s="64"/>
      <c r="BP568" s="64"/>
      <c r="BQ568" s="64"/>
      <c r="BR568" s="64"/>
      <c r="BS568" s="64"/>
      <c r="BT568" s="64"/>
      <c r="BU568" s="64"/>
      <c r="BV568" s="64"/>
      <c r="BW568" s="64"/>
      <c r="BX568" s="64"/>
      <c r="BY568" s="64"/>
      <c r="BZ568" s="64"/>
      <c r="CA568" s="64"/>
      <c r="CB568" s="64"/>
      <c r="CC568" s="64"/>
      <c r="CD568" s="64"/>
      <c r="CE568" s="64"/>
      <c r="CF568" s="64"/>
      <c r="CG568" s="64"/>
      <c r="CH568" s="65"/>
    </row>
    <row r="569" spans="1:86" s="66" customFormat="1" ht="37.5" customHeight="1" x14ac:dyDescent="0.25">
      <c r="A569" s="69" t="s">
        <v>274</v>
      </c>
      <c r="B569" s="161" t="s">
        <v>770</v>
      </c>
      <c r="C569" s="52"/>
      <c r="D569" s="52"/>
      <c r="E569" s="52">
        <v>1</v>
      </c>
      <c r="F569" s="52">
        <v>1</v>
      </c>
      <c r="G569" s="161"/>
      <c r="H569" s="142" t="s">
        <v>1034</v>
      </c>
      <c r="I569" s="60">
        <f t="shared" si="234"/>
        <v>4050</v>
      </c>
      <c r="J569" s="60">
        <v>4050</v>
      </c>
      <c r="K569" s="71"/>
      <c r="L569" s="71"/>
      <c r="M569" s="71"/>
      <c r="N569" s="71"/>
      <c r="O569" s="71"/>
      <c r="P569" s="71"/>
      <c r="Q569" s="71"/>
      <c r="R569" s="71"/>
      <c r="S569" s="71"/>
      <c r="T569" s="71"/>
      <c r="U569" s="71"/>
      <c r="V569" s="63">
        <f t="shared" si="226"/>
        <v>0</v>
      </c>
      <c r="W569" s="63">
        <f t="shared" si="231"/>
        <v>0</v>
      </c>
      <c r="X569" s="60">
        <v>4050</v>
      </c>
      <c r="Y569" s="63">
        <f t="shared" si="232"/>
        <v>0</v>
      </c>
      <c r="Z569" s="63">
        <v>2500</v>
      </c>
      <c r="AA569" s="63">
        <f t="shared" si="233"/>
        <v>1300</v>
      </c>
      <c r="AB569" s="63">
        <v>1300</v>
      </c>
      <c r="AC569" s="63"/>
      <c r="AD569" s="63"/>
      <c r="AE569" s="63"/>
      <c r="AG569" s="102"/>
      <c r="AH569" s="116">
        <f t="shared" si="229"/>
        <v>0</v>
      </c>
      <c r="AI569" s="368">
        <f t="shared" si="218"/>
        <v>0</v>
      </c>
      <c r="AJ569" s="368">
        <f t="shared" si="219"/>
        <v>0</v>
      </c>
      <c r="AK569" s="64"/>
      <c r="AL569" s="64"/>
      <c r="AM569" s="64"/>
      <c r="AN569" s="64"/>
      <c r="AO569" s="64"/>
      <c r="AP569" s="64"/>
      <c r="AQ569" s="64"/>
      <c r="AR569" s="64"/>
      <c r="AS569" s="64"/>
      <c r="AT569" s="64"/>
      <c r="AU569" s="64"/>
      <c r="AV569" s="64"/>
      <c r="AW569" s="64"/>
      <c r="AX569" s="64"/>
      <c r="AY569" s="64"/>
      <c r="AZ569" s="64"/>
      <c r="BA569" s="64"/>
      <c r="BB569" s="64"/>
      <c r="BC569" s="64"/>
      <c r="BD569" s="64"/>
      <c r="BE569" s="64"/>
      <c r="BF569" s="64"/>
      <c r="BG569" s="64"/>
      <c r="BH569" s="64"/>
      <c r="BI569" s="64"/>
      <c r="BJ569" s="64"/>
      <c r="BK569" s="64"/>
      <c r="BL569" s="64"/>
      <c r="BM569" s="64"/>
      <c r="BN569" s="64"/>
      <c r="BO569" s="64"/>
      <c r="BP569" s="64"/>
      <c r="BQ569" s="64"/>
      <c r="BR569" s="64"/>
      <c r="BS569" s="64"/>
      <c r="BT569" s="64"/>
      <c r="BU569" s="64"/>
      <c r="BV569" s="64"/>
      <c r="BW569" s="64"/>
      <c r="BX569" s="64"/>
      <c r="BY569" s="64"/>
      <c r="BZ569" s="64"/>
      <c r="CA569" s="64"/>
      <c r="CB569" s="64"/>
      <c r="CC569" s="64"/>
      <c r="CD569" s="64"/>
      <c r="CE569" s="64"/>
      <c r="CF569" s="64"/>
      <c r="CG569" s="64"/>
      <c r="CH569" s="65"/>
    </row>
    <row r="570" spans="1:86" s="66" customFormat="1" ht="37.5" customHeight="1" x14ac:dyDescent="0.25">
      <c r="A570" s="69" t="s">
        <v>276</v>
      </c>
      <c r="B570" s="161" t="s">
        <v>771</v>
      </c>
      <c r="C570" s="52"/>
      <c r="D570" s="52"/>
      <c r="E570" s="52">
        <v>1</v>
      </c>
      <c r="F570" s="52">
        <v>1</v>
      </c>
      <c r="G570" s="161"/>
      <c r="H570" s="142" t="s">
        <v>1035</v>
      </c>
      <c r="I570" s="60">
        <f t="shared" si="234"/>
        <v>4500</v>
      </c>
      <c r="J570" s="60">
        <v>4500</v>
      </c>
      <c r="K570" s="71"/>
      <c r="L570" s="71"/>
      <c r="M570" s="71"/>
      <c r="N570" s="71"/>
      <c r="O570" s="71"/>
      <c r="P570" s="71"/>
      <c r="Q570" s="71"/>
      <c r="R570" s="71"/>
      <c r="S570" s="71"/>
      <c r="T570" s="71"/>
      <c r="U570" s="71"/>
      <c r="V570" s="63">
        <f t="shared" si="226"/>
        <v>0</v>
      </c>
      <c r="W570" s="63">
        <f t="shared" si="231"/>
        <v>0</v>
      </c>
      <c r="X570" s="60">
        <v>4500</v>
      </c>
      <c r="Y570" s="63">
        <f t="shared" si="232"/>
        <v>0</v>
      </c>
      <c r="Z570" s="63">
        <v>2500</v>
      </c>
      <c r="AA570" s="63">
        <f t="shared" si="233"/>
        <v>1400</v>
      </c>
      <c r="AB570" s="63">
        <v>1400</v>
      </c>
      <c r="AC570" s="63"/>
      <c r="AD570" s="63"/>
      <c r="AE570" s="63"/>
      <c r="AG570" s="102"/>
      <c r="AH570" s="116">
        <f t="shared" si="229"/>
        <v>0</v>
      </c>
      <c r="AI570" s="368">
        <f t="shared" si="218"/>
        <v>0</v>
      </c>
      <c r="AJ570" s="368">
        <f t="shared" si="219"/>
        <v>0</v>
      </c>
      <c r="AK570" s="64"/>
      <c r="AL570" s="64"/>
      <c r="AM570" s="64"/>
      <c r="AN570" s="64"/>
      <c r="AO570" s="64"/>
      <c r="AP570" s="64"/>
      <c r="AQ570" s="64"/>
      <c r="AR570" s="64"/>
      <c r="AS570" s="64"/>
      <c r="AT570" s="64"/>
      <c r="AU570" s="64"/>
      <c r="AV570" s="64"/>
      <c r="AW570" s="64"/>
      <c r="AX570" s="64"/>
      <c r="AY570" s="64"/>
      <c r="AZ570" s="64"/>
      <c r="BA570" s="64"/>
      <c r="BB570" s="64"/>
      <c r="BC570" s="64"/>
      <c r="BD570" s="64"/>
      <c r="BE570" s="64"/>
      <c r="BF570" s="64"/>
      <c r="BG570" s="64"/>
      <c r="BH570" s="64"/>
      <c r="BI570" s="64"/>
      <c r="BJ570" s="64"/>
      <c r="BK570" s="64"/>
      <c r="BL570" s="64"/>
      <c r="BM570" s="64"/>
      <c r="BN570" s="64"/>
      <c r="BO570" s="64"/>
      <c r="BP570" s="64"/>
      <c r="BQ570" s="64"/>
      <c r="BR570" s="64"/>
      <c r="BS570" s="64"/>
      <c r="BT570" s="64"/>
      <c r="BU570" s="64"/>
      <c r="BV570" s="64"/>
      <c r="BW570" s="64"/>
      <c r="BX570" s="64"/>
      <c r="BY570" s="64"/>
      <c r="BZ570" s="64"/>
      <c r="CA570" s="64"/>
      <c r="CB570" s="64"/>
      <c r="CC570" s="64"/>
      <c r="CD570" s="64"/>
      <c r="CE570" s="64"/>
      <c r="CF570" s="64"/>
      <c r="CG570" s="64"/>
      <c r="CH570" s="65"/>
    </row>
    <row r="571" spans="1:86" s="122" customFormat="1" ht="37.5" hidden="1" customHeight="1" x14ac:dyDescent="0.25">
      <c r="A571" s="55" t="s">
        <v>207</v>
      </c>
      <c r="B571" s="109" t="s">
        <v>1162</v>
      </c>
      <c r="C571" s="93"/>
      <c r="D571" s="93"/>
      <c r="E571" s="93"/>
      <c r="F571" s="93"/>
      <c r="G571" s="109"/>
      <c r="H571" s="105"/>
      <c r="I571" s="101">
        <f>I572</f>
        <v>4897.9591836734689</v>
      </c>
      <c r="J571" s="101">
        <f t="shared" ref="J571:AC571" si="235">J572</f>
        <v>4800</v>
      </c>
      <c r="K571" s="101">
        <f t="shared" si="235"/>
        <v>0</v>
      </c>
      <c r="L571" s="101">
        <f t="shared" si="235"/>
        <v>0</v>
      </c>
      <c r="M571" s="101">
        <f t="shared" si="235"/>
        <v>0</v>
      </c>
      <c r="N571" s="101">
        <f t="shared" si="235"/>
        <v>0</v>
      </c>
      <c r="O571" s="101">
        <f t="shared" si="235"/>
        <v>0</v>
      </c>
      <c r="P571" s="101">
        <f t="shared" si="235"/>
        <v>0</v>
      </c>
      <c r="Q571" s="101">
        <f t="shared" si="235"/>
        <v>0</v>
      </c>
      <c r="R571" s="101">
        <f t="shared" si="235"/>
        <v>0</v>
      </c>
      <c r="S571" s="101">
        <f t="shared" si="235"/>
        <v>0</v>
      </c>
      <c r="T571" s="101">
        <f t="shared" si="235"/>
        <v>0</v>
      </c>
      <c r="U571" s="101">
        <f t="shared" si="235"/>
        <v>0</v>
      </c>
      <c r="V571" s="101">
        <f t="shared" si="235"/>
        <v>0</v>
      </c>
      <c r="W571" s="101">
        <f t="shared" si="235"/>
        <v>0</v>
      </c>
      <c r="X571" s="101">
        <f t="shared" si="235"/>
        <v>4800</v>
      </c>
      <c r="Y571" s="101">
        <f t="shared" si="235"/>
        <v>0</v>
      </c>
      <c r="Z571" s="101"/>
      <c r="AA571" s="101">
        <f t="shared" si="235"/>
        <v>1500</v>
      </c>
      <c r="AB571" s="101">
        <f t="shared" si="235"/>
        <v>0</v>
      </c>
      <c r="AC571" s="101">
        <f t="shared" si="235"/>
        <v>1500</v>
      </c>
      <c r="AD571" s="54"/>
      <c r="AE571" s="54"/>
      <c r="AF571" s="93" t="s">
        <v>1170</v>
      </c>
      <c r="AG571" s="140"/>
      <c r="AH571" s="116">
        <f t="shared" si="229"/>
        <v>0</v>
      </c>
      <c r="AI571" s="368">
        <f t="shared" si="218"/>
        <v>0</v>
      </c>
      <c r="AJ571" s="368">
        <f t="shared" si="219"/>
        <v>0</v>
      </c>
      <c r="AK571" s="120"/>
      <c r="AL571" s="120"/>
      <c r="AM571" s="120"/>
      <c r="AN571" s="120"/>
      <c r="AO571" s="120"/>
      <c r="AP571" s="120"/>
      <c r="AQ571" s="120"/>
      <c r="AR571" s="120"/>
      <c r="AS571" s="120"/>
      <c r="AT571" s="120"/>
      <c r="AU571" s="120"/>
      <c r="AV571" s="120"/>
      <c r="AW571" s="120"/>
      <c r="AX571" s="120"/>
      <c r="AY571" s="120"/>
      <c r="AZ571" s="120"/>
      <c r="BA571" s="120"/>
      <c r="BB571" s="120"/>
      <c r="BC571" s="120"/>
      <c r="BD571" s="120"/>
      <c r="BE571" s="120"/>
      <c r="BF571" s="120"/>
      <c r="BG571" s="120"/>
      <c r="BH571" s="120"/>
      <c r="BI571" s="120"/>
      <c r="BJ571" s="120"/>
      <c r="BK571" s="120"/>
      <c r="BL571" s="120"/>
      <c r="BM571" s="120"/>
      <c r="BN571" s="120"/>
      <c r="BO571" s="120"/>
      <c r="BP571" s="120"/>
      <c r="BQ571" s="120"/>
      <c r="BR571" s="120"/>
      <c r="BS571" s="120"/>
      <c r="BT571" s="120"/>
      <c r="BU571" s="120"/>
      <c r="BV571" s="120"/>
      <c r="BW571" s="120"/>
      <c r="BX571" s="120"/>
      <c r="BY571" s="120"/>
      <c r="BZ571" s="120"/>
      <c r="CA571" s="120"/>
      <c r="CB571" s="120"/>
      <c r="CC571" s="120"/>
      <c r="CD571" s="120"/>
      <c r="CE571" s="120"/>
      <c r="CF571" s="120"/>
      <c r="CG571" s="120"/>
      <c r="CH571" s="121"/>
    </row>
    <row r="572" spans="1:86" s="66" customFormat="1" ht="42.75" hidden="1" customHeight="1" x14ac:dyDescent="0.25">
      <c r="A572" s="69" t="s">
        <v>194</v>
      </c>
      <c r="B572" s="161" t="s">
        <v>758</v>
      </c>
      <c r="C572" s="52"/>
      <c r="D572" s="52"/>
      <c r="E572" s="52">
        <v>1</v>
      </c>
      <c r="F572" s="52"/>
      <c r="G572" s="161"/>
      <c r="H572" s="142"/>
      <c r="I572" s="60">
        <f>J572*100/98</f>
        <v>4897.9591836734689</v>
      </c>
      <c r="J572" s="60">
        <v>4800</v>
      </c>
      <c r="K572" s="71"/>
      <c r="L572" s="71"/>
      <c r="M572" s="71"/>
      <c r="N572" s="71"/>
      <c r="O572" s="71"/>
      <c r="P572" s="71"/>
      <c r="Q572" s="71"/>
      <c r="R572" s="71"/>
      <c r="S572" s="71"/>
      <c r="T572" s="71"/>
      <c r="U572" s="71"/>
      <c r="V572" s="63">
        <f>W572</f>
        <v>0</v>
      </c>
      <c r="W572" s="63">
        <f>Y572</f>
        <v>0</v>
      </c>
      <c r="X572" s="60">
        <v>4800</v>
      </c>
      <c r="Y572" s="63">
        <f>K572+Q572</f>
        <v>0</v>
      </c>
      <c r="Z572" s="63"/>
      <c r="AA572" s="63">
        <f>AB572+AC572</f>
        <v>1500</v>
      </c>
      <c r="AB572" s="63"/>
      <c r="AC572" s="63">
        <v>1500</v>
      </c>
      <c r="AD572" s="63"/>
      <c r="AE572" s="63"/>
      <c r="AG572" s="102"/>
      <c r="AH572" s="116">
        <f t="shared" si="229"/>
        <v>0</v>
      </c>
      <c r="AI572" s="368">
        <f t="shared" si="218"/>
        <v>0</v>
      </c>
      <c r="AJ572" s="368">
        <f t="shared" si="219"/>
        <v>0</v>
      </c>
      <c r="AK572" s="64"/>
      <c r="AL572" s="64"/>
      <c r="AM572" s="64"/>
      <c r="AN572" s="64"/>
      <c r="AO572" s="64"/>
      <c r="AP572" s="64"/>
      <c r="AQ572" s="64"/>
      <c r="AR572" s="64"/>
      <c r="AS572" s="64"/>
      <c r="AT572" s="64"/>
      <c r="AU572" s="64"/>
      <c r="AV572" s="64"/>
      <c r="AW572" s="64"/>
      <c r="AX572" s="64"/>
      <c r="AY572" s="64"/>
      <c r="AZ572" s="64"/>
      <c r="BA572" s="64"/>
      <c r="BB572" s="64"/>
      <c r="BC572" s="64"/>
      <c r="BD572" s="64"/>
      <c r="BE572" s="64"/>
      <c r="BF572" s="64"/>
      <c r="BG572" s="64"/>
      <c r="BH572" s="64"/>
      <c r="BI572" s="64"/>
      <c r="BJ572" s="64"/>
      <c r="BK572" s="64"/>
      <c r="BL572" s="64"/>
      <c r="BM572" s="64"/>
      <c r="BN572" s="64"/>
      <c r="BO572" s="64"/>
      <c r="BP572" s="64"/>
      <c r="BQ572" s="64"/>
      <c r="BR572" s="64"/>
      <c r="BS572" s="64"/>
      <c r="BT572" s="64"/>
      <c r="BU572" s="64"/>
      <c r="BV572" s="64"/>
      <c r="BW572" s="64"/>
      <c r="BX572" s="64"/>
      <c r="BY572" s="64"/>
      <c r="BZ572" s="64"/>
      <c r="CA572" s="64"/>
      <c r="CB572" s="64"/>
      <c r="CC572" s="64"/>
      <c r="CD572" s="64"/>
      <c r="CE572" s="64"/>
      <c r="CF572" s="64"/>
      <c r="CG572" s="64"/>
      <c r="CH572" s="65"/>
    </row>
    <row r="573" spans="1:86" s="66" customFormat="1" ht="44.25" customHeight="1" x14ac:dyDescent="0.25">
      <c r="A573" s="55" t="s">
        <v>403</v>
      </c>
      <c r="B573" s="56" t="s">
        <v>404</v>
      </c>
      <c r="C573" s="52"/>
      <c r="D573" s="52"/>
      <c r="E573" s="52"/>
      <c r="F573" s="52"/>
      <c r="G573" s="56"/>
      <c r="H573" s="142"/>
      <c r="I573" s="101">
        <f t="shared" ref="I573:AC573" si="236">I575</f>
        <v>39990</v>
      </c>
      <c r="J573" s="101">
        <f t="shared" si="236"/>
        <v>39990</v>
      </c>
      <c r="K573" s="101">
        <f t="shared" si="236"/>
        <v>14500</v>
      </c>
      <c r="L573" s="101">
        <f t="shared" si="236"/>
        <v>2289.16</v>
      </c>
      <c r="M573" s="101">
        <f t="shared" si="236"/>
        <v>14500</v>
      </c>
      <c r="N573" s="101">
        <f t="shared" si="236"/>
        <v>12210.84</v>
      </c>
      <c r="O573" s="101">
        <f t="shared" si="236"/>
        <v>2289.16</v>
      </c>
      <c r="P573" s="101">
        <f t="shared" si="236"/>
        <v>10000</v>
      </c>
      <c r="Q573" s="101">
        <f t="shared" si="236"/>
        <v>10000</v>
      </c>
      <c r="R573" s="101">
        <f t="shared" si="236"/>
        <v>121.378</v>
      </c>
      <c r="S573" s="101">
        <f t="shared" si="236"/>
        <v>121.378</v>
      </c>
      <c r="T573" s="101">
        <f t="shared" si="236"/>
        <v>10000</v>
      </c>
      <c r="U573" s="101">
        <f t="shared" si="236"/>
        <v>10000</v>
      </c>
      <c r="V573" s="101">
        <f t="shared" si="236"/>
        <v>24500</v>
      </c>
      <c r="W573" s="101">
        <f t="shared" si="236"/>
        <v>24500</v>
      </c>
      <c r="X573" s="101">
        <f t="shared" si="236"/>
        <v>39500</v>
      </c>
      <c r="Y573" s="101">
        <f t="shared" si="236"/>
        <v>24500</v>
      </c>
      <c r="Z573" s="101">
        <f t="shared" si="236"/>
        <v>14639</v>
      </c>
      <c r="AA573" s="101">
        <f t="shared" si="236"/>
        <v>14639</v>
      </c>
      <c r="AB573" s="101">
        <f t="shared" si="236"/>
        <v>14639</v>
      </c>
      <c r="AC573" s="101">
        <f t="shared" si="236"/>
        <v>0</v>
      </c>
      <c r="AD573" s="54"/>
      <c r="AE573" s="54"/>
      <c r="AG573" s="102"/>
      <c r="AH573" s="116">
        <f t="shared" si="229"/>
        <v>0</v>
      </c>
      <c r="AI573" s="368">
        <f t="shared" si="218"/>
        <v>0</v>
      </c>
      <c r="AJ573" s="368">
        <f t="shared" si="219"/>
        <v>0</v>
      </c>
      <c r="AK573" s="64"/>
      <c r="AL573" s="64"/>
      <c r="AM573" s="64"/>
      <c r="AN573" s="64"/>
      <c r="AO573" s="64"/>
      <c r="AP573" s="64"/>
      <c r="AQ573" s="64"/>
      <c r="AR573" s="64"/>
      <c r="AS573" s="64"/>
      <c r="AT573" s="64"/>
      <c r="AU573" s="64"/>
      <c r="AV573" s="64"/>
      <c r="AW573" s="64"/>
      <c r="AX573" s="64"/>
      <c r="AY573" s="64"/>
      <c r="AZ573" s="64"/>
      <c r="BA573" s="64"/>
      <c r="BB573" s="64"/>
      <c r="BC573" s="64"/>
      <c r="BD573" s="64"/>
      <c r="BE573" s="64"/>
      <c r="BF573" s="64"/>
      <c r="BG573" s="64"/>
      <c r="BH573" s="64"/>
      <c r="BI573" s="64"/>
      <c r="BJ573" s="64"/>
      <c r="BK573" s="64"/>
      <c r="BL573" s="64"/>
      <c r="BM573" s="64"/>
      <c r="BN573" s="64"/>
      <c r="BO573" s="64"/>
      <c r="BP573" s="64"/>
      <c r="BQ573" s="64"/>
      <c r="BR573" s="64"/>
      <c r="BS573" s="64"/>
      <c r="BT573" s="64"/>
      <c r="BU573" s="64"/>
      <c r="BV573" s="64"/>
      <c r="BW573" s="64"/>
      <c r="BX573" s="64"/>
      <c r="BY573" s="64"/>
      <c r="BZ573" s="64"/>
      <c r="CA573" s="64"/>
      <c r="CB573" s="64"/>
      <c r="CC573" s="64"/>
      <c r="CD573" s="64"/>
      <c r="CE573" s="64"/>
      <c r="CF573" s="64"/>
      <c r="CG573" s="64"/>
      <c r="CH573" s="65"/>
    </row>
    <row r="574" spans="1:86" s="66" customFormat="1" ht="24.6" customHeight="1" x14ac:dyDescent="0.25">
      <c r="A574" s="55" t="s">
        <v>182</v>
      </c>
      <c r="B574" s="56" t="s">
        <v>183</v>
      </c>
      <c r="C574" s="52"/>
      <c r="D574" s="52"/>
      <c r="E574" s="52"/>
      <c r="F574" s="52"/>
      <c r="G574" s="56"/>
      <c r="H574" s="142"/>
      <c r="I574" s="101"/>
      <c r="J574" s="101"/>
      <c r="K574" s="101"/>
      <c r="L574" s="101"/>
      <c r="M574" s="101"/>
      <c r="N574" s="101"/>
      <c r="O574" s="101"/>
      <c r="P574" s="101"/>
      <c r="Q574" s="101"/>
      <c r="R574" s="101"/>
      <c r="S574" s="101"/>
      <c r="T574" s="101"/>
      <c r="U574" s="101"/>
      <c r="V574" s="101"/>
      <c r="W574" s="101"/>
      <c r="X574" s="101"/>
      <c r="Y574" s="101"/>
      <c r="Z574" s="101"/>
      <c r="AA574" s="101"/>
      <c r="AB574" s="101"/>
      <c r="AC574" s="101"/>
      <c r="AD574" s="54"/>
      <c r="AE574" s="54"/>
      <c r="AG574" s="102"/>
      <c r="AH574" s="116">
        <f t="shared" si="229"/>
        <v>0</v>
      </c>
      <c r="AI574" s="368">
        <f t="shared" si="218"/>
        <v>0</v>
      </c>
      <c r="AJ574" s="368">
        <f t="shared" si="219"/>
        <v>0</v>
      </c>
      <c r="AK574" s="64"/>
      <c r="AL574" s="64"/>
      <c r="AM574" s="64"/>
      <c r="AN574" s="64"/>
      <c r="AO574" s="64"/>
      <c r="AP574" s="64"/>
      <c r="AQ574" s="64"/>
      <c r="AR574" s="64"/>
      <c r="AS574" s="64"/>
      <c r="AT574" s="64"/>
      <c r="AU574" s="64"/>
      <c r="AV574" s="64"/>
      <c r="AW574" s="64"/>
      <c r="AX574" s="64"/>
      <c r="AY574" s="64"/>
      <c r="AZ574" s="64"/>
      <c r="BA574" s="64"/>
      <c r="BB574" s="64"/>
      <c r="BC574" s="64"/>
      <c r="BD574" s="64"/>
      <c r="BE574" s="64"/>
      <c r="BF574" s="64"/>
      <c r="BG574" s="64"/>
      <c r="BH574" s="64"/>
      <c r="BI574" s="64"/>
      <c r="BJ574" s="64"/>
      <c r="BK574" s="64"/>
      <c r="BL574" s="64"/>
      <c r="BM574" s="64"/>
      <c r="BN574" s="64"/>
      <c r="BO574" s="64"/>
      <c r="BP574" s="64"/>
      <c r="BQ574" s="64"/>
      <c r="BR574" s="64"/>
      <c r="BS574" s="64"/>
      <c r="BT574" s="64"/>
      <c r="BU574" s="64"/>
      <c r="BV574" s="64"/>
      <c r="BW574" s="64"/>
      <c r="BX574" s="64"/>
      <c r="BY574" s="64"/>
      <c r="BZ574" s="64"/>
      <c r="CA574" s="64"/>
      <c r="CB574" s="64"/>
      <c r="CC574" s="64"/>
      <c r="CD574" s="64"/>
      <c r="CE574" s="64"/>
      <c r="CF574" s="64"/>
      <c r="CG574" s="64"/>
      <c r="CH574" s="65"/>
    </row>
    <row r="575" spans="1:86" s="66" customFormat="1" ht="31.5" x14ac:dyDescent="0.25">
      <c r="A575" s="184">
        <v>1</v>
      </c>
      <c r="B575" s="161" t="s">
        <v>772</v>
      </c>
      <c r="C575" s="52"/>
      <c r="D575" s="52">
        <v>1</v>
      </c>
      <c r="E575" s="52"/>
      <c r="F575" s="52"/>
      <c r="G575" s="161"/>
      <c r="H575" s="185" t="s">
        <v>773</v>
      </c>
      <c r="I575" s="60">
        <v>39990</v>
      </c>
      <c r="J575" s="60">
        <v>39990</v>
      </c>
      <c r="K575" s="124">
        <v>14500</v>
      </c>
      <c r="L575" s="63">
        <f>K575-N575</f>
        <v>2289.16</v>
      </c>
      <c r="M575" s="63">
        <f>N575+O575</f>
        <v>14500</v>
      </c>
      <c r="N575" s="124">
        <v>12210.84</v>
      </c>
      <c r="O575" s="63">
        <v>2289.16</v>
      </c>
      <c r="P575" s="124">
        <v>10000</v>
      </c>
      <c r="Q575" s="124">
        <v>10000</v>
      </c>
      <c r="R575" s="128">
        <v>121.378</v>
      </c>
      <c r="S575" s="128">
        <v>121.378</v>
      </c>
      <c r="T575" s="124">
        <v>10000</v>
      </c>
      <c r="U575" s="124">
        <v>10000</v>
      </c>
      <c r="V575" s="63">
        <f>W575</f>
        <v>24500</v>
      </c>
      <c r="W575" s="63">
        <f>Y575</f>
        <v>24500</v>
      </c>
      <c r="X575" s="60">
        <v>39500</v>
      </c>
      <c r="Y575" s="63">
        <f>K575+Q575</f>
        <v>24500</v>
      </c>
      <c r="Z575" s="63">
        <f>X575-Y575-361</f>
        <v>14639</v>
      </c>
      <c r="AA575" s="63">
        <f>AB575</f>
        <v>14639</v>
      </c>
      <c r="AB575" s="63">
        <v>14639</v>
      </c>
      <c r="AC575" s="63"/>
      <c r="AD575" s="63"/>
      <c r="AE575" s="63"/>
      <c r="AG575" s="102"/>
      <c r="AH575" s="116">
        <f t="shared" si="229"/>
        <v>0</v>
      </c>
      <c r="AI575" s="368">
        <f t="shared" si="218"/>
        <v>0</v>
      </c>
      <c r="AJ575" s="368">
        <f t="shared" si="219"/>
        <v>0</v>
      </c>
      <c r="AK575" s="64"/>
      <c r="AL575" s="64"/>
      <c r="AM575" s="64"/>
      <c r="AN575" s="64"/>
      <c r="AO575" s="64"/>
      <c r="AP575" s="64"/>
      <c r="AQ575" s="64"/>
      <c r="AR575" s="64"/>
      <c r="AS575" s="64"/>
      <c r="AT575" s="64"/>
      <c r="AU575" s="64"/>
      <c r="AV575" s="64"/>
      <c r="AW575" s="64"/>
      <c r="AX575" s="64"/>
      <c r="AY575" s="64"/>
      <c r="AZ575" s="64"/>
      <c r="BA575" s="64"/>
      <c r="BB575" s="64"/>
      <c r="BC575" s="64"/>
      <c r="BD575" s="64"/>
      <c r="BE575" s="64"/>
      <c r="BF575" s="64"/>
      <c r="BG575" s="64"/>
      <c r="BH575" s="64"/>
      <c r="BI575" s="64"/>
      <c r="BJ575" s="64"/>
      <c r="BK575" s="64"/>
      <c r="BL575" s="64"/>
      <c r="BM575" s="64"/>
      <c r="BN575" s="64"/>
      <c r="BO575" s="64"/>
      <c r="BP575" s="64"/>
      <c r="BQ575" s="64"/>
      <c r="BR575" s="64"/>
      <c r="BS575" s="64"/>
      <c r="BT575" s="64"/>
      <c r="BU575" s="64"/>
      <c r="BV575" s="64"/>
      <c r="BW575" s="64"/>
      <c r="BX575" s="64"/>
      <c r="BY575" s="64"/>
      <c r="BZ575" s="64"/>
      <c r="CA575" s="64"/>
      <c r="CB575" s="64"/>
      <c r="CC575" s="64"/>
      <c r="CD575" s="64"/>
      <c r="CE575" s="64"/>
      <c r="CF575" s="64"/>
      <c r="CG575" s="64"/>
      <c r="CH575" s="65"/>
    </row>
    <row r="576" spans="1:86" s="66" customFormat="1" ht="31.5" x14ac:dyDescent="0.25">
      <c r="A576" s="55" t="s">
        <v>78</v>
      </c>
      <c r="B576" s="56" t="s">
        <v>181</v>
      </c>
      <c r="C576" s="52"/>
      <c r="D576" s="52"/>
      <c r="E576" s="52"/>
      <c r="F576" s="52"/>
      <c r="G576" s="56"/>
      <c r="H576" s="142"/>
      <c r="I576" s="101">
        <f t="shared" ref="I576:AE576" si="237">SUM(I578:I585)</f>
        <v>56650</v>
      </c>
      <c r="J576" s="101">
        <f t="shared" si="237"/>
        <v>56650</v>
      </c>
      <c r="K576" s="101">
        <f t="shared" si="237"/>
        <v>18205</v>
      </c>
      <c r="L576" s="101">
        <f t="shared" si="237"/>
        <v>8357.5459999999985</v>
      </c>
      <c r="M576" s="101">
        <f t="shared" si="237"/>
        <v>18205</v>
      </c>
      <c r="N576" s="101">
        <f t="shared" si="237"/>
        <v>9847.4540000000015</v>
      </c>
      <c r="O576" s="101">
        <f t="shared" si="237"/>
        <v>8357.5459999999985</v>
      </c>
      <c r="P576" s="101">
        <f t="shared" si="237"/>
        <v>12125</v>
      </c>
      <c r="Q576" s="101">
        <f t="shared" si="237"/>
        <v>12125</v>
      </c>
      <c r="R576" s="101">
        <f t="shared" si="237"/>
        <v>0</v>
      </c>
      <c r="S576" s="101">
        <f t="shared" si="237"/>
        <v>0</v>
      </c>
      <c r="T576" s="101">
        <f t="shared" si="237"/>
        <v>12125</v>
      </c>
      <c r="U576" s="101">
        <f t="shared" si="237"/>
        <v>12125</v>
      </c>
      <c r="V576" s="101">
        <f t="shared" si="237"/>
        <v>30330</v>
      </c>
      <c r="W576" s="101">
        <f t="shared" si="237"/>
        <v>30330</v>
      </c>
      <c r="X576" s="101">
        <f t="shared" si="237"/>
        <v>56650</v>
      </c>
      <c r="Y576" s="101">
        <f t="shared" si="237"/>
        <v>30330</v>
      </c>
      <c r="Z576" s="101">
        <f t="shared" si="237"/>
        <v>17935</v>
      </c>
      <c r="AA576" s="101">
        <f t="shared" si="237"/>
        <v>12455</v>
      </c>
      <c r="AB576" s="101">
        <f t="shared" si="237"/>
        <v>12455</v>
      </c>
      <c r="AC576" s="101">
        <f t="shared" si="237"/>
        <v>0</v>
      </c>
      <c r="AD576" s="101">
        <f t="shared" si="237"/>
        <v>0</v>
      </c>
      <c r="AE576" s="101">
        <f t="shared" si="237"/>
        <v>0</v>
      </c>
      <c r="AG576" s="102"/>
      <c r="AH576" s="116">
        <f t="shared" si="229"/>
        <v>0</v>
      </c>
      <c r="AI576" s="368">
        <f t="shared" si="218"/>
        <v>0</v>
      </c>
      <c r="AJ576" s="368">
        <f t="shared" si="219"/>
        <v>0</v>
      </c>
      <c r="AK576" s="64"/>
      <c r="AL576" s="64"/>
      <c r="AM576" s="64"/>
      <c r="AN576" s="64"/>
      <c r="AO576" s="64"/>
      <c r="AP576" s="64"/>
      <c r="AQ576" s="64"/>
      <c r="AR576" s="64"/>
      <c r="AS576" s="64"/>
      <c r="AT576" s="64"/>
      <c r="AU576" s="64"/>
      <c r="AV576" s="64"/>
      <c r="AW576" s="64"/>
      <c r="AX576" s="64"/>
      <c r="AY576" s="64"/>
      <c r="AZ576" s="64"/>
      <c r="BA576" s="64"/>
      <c r="BB576" s="64"/>
      <c r="BC576" s="64"/>
      <c r="BD576" s="64"/>
      <c r="BE576" s="64"/>
      <c r="BF576" s="64"/>
      <c r="BG576" s="64"/>
      <c r="BH576" s="64"/>
      <c r="BI576" s="64"/>
      <c r="BJ576" s="64"/>
      <c r="BK576" s="64"/>
      <c r="BL576" s="64"/>
      <c r="BM576" s="64"/>
      <c r="BN576" s="64"/>
      <c r="BO576" s="64"/>
      <c r="BP576" s="64"/>
      <c r="BQ576" s="64"/>
      <c r="BR576" s="64"/>
      <c r="BS576" s="64"/>
      <c r="BT576" s="64"/>
      <c r="BU576" s="64"/>
      <c r="BV576" s="64"/>
      <c r="BW576" s="64"/>
      <c r="BX576" s="64"/>
      <c r="BY576" s="64"/>
      <c r="BZ576" s="64"/>
      <c r="CA576" s="64"/>
      <c r="CB576" s="64"/>
      <c r="CC576" s="64"/>
      <c r="CD576" s="64"/>
      <c r="CE576" s="64"/>
      <c r="CF576" s="64"/>
      <c r="CG576" s="64"/>
      <c r="CH576" s="65"/>
    </row>
    <row r="577" spans="1:86" s="66" customFormat="1" ht="27.6" customHeight="1" x14ac:dyDescent="0.25">
      <c r="A577" s="55" t="s">
        <v>182</v>
      </c>
      <c r="B577" s="56" t="s">
        <v>183</v>
      </c>
      <c r="C577" s="52"/>
      <c r="D577" s="52"/>
      <c r="E577" s="52"/>
      <c r="F577" s="52"/>
      <c r="G577" s="56"/>
      <c r="H577" s="142"/>
      <c r="I577" s="101"/>
      <c r="J577" s="101"/>
      <c r="K577" s="101"/>
      <c r="L577" s="101"/>
      <c r="M577" s="101"/>
      <c r="N577" s="101"/>
      <c r="O577" s="101"/>
      <c r="P577" s="101"/>
      <c r="Q577" s="101"/>
      <c r="R577" s="101"/>
      <c r="S577" s="101"/>
      <c r="T577" s="101"/>
      <c r="U577" s="101"/>
      <c r="V577" s="63">
        <f t="shared" ref="V577:V585" si="238">W577</f>
        <v>0</v>
      </c>
      <c r="W577" s="63"/>
      <c r="X577" s="101"/>
      <c r="Y577" s="63"/>
      <c r="Z577" s="63"/>
      <c r="AA577" s="63"/>
      <c r="AB577" s="63"/>
      <c r="AC577" s="63"/>
      <c r="AD577" s="63"/>
      <c r="AE577" s="63"/>
      <c r="AG577" s="102"/>
      <c r="AH577" s="116">
        <f t="shared" si="229"/>
        <v>0</v>
      </c>
      <c r="AI577" s="368">
        <f t="shared" si="218"/>
        <v>0</v>
      </c>
      <c r="AJ577" s="368">
        <f t="shared" si="219"/>
        <v>0</v>
      </c>
      <c r="AK577" s="64"/>
      <c r="AL577" s="64"/>
      <c r="AM577" s="64"/>
      <c r="AN577" s="64"/>
      <c r="AO577" s="64"/>
      <c r="AP577" s="64"/>
      <c r="AQ577" s="64"/>
      <c r="AR577" s="64"/>
      <c r="AS577" s="64"/>
      <c r="AT577" s="64"/>
      <c r="AU577" s="64"/>
      <c r="AV577" s="64"/>
      <c r="AW577" s="64"/>
      <c r="AX577" s="64"/>
      <c r="AY577" s="64"/>
      <c r="AZ577" s="64"/>
      <c r="BA577" s="64"/>
      <c r="BB577" s="64"/>
      <c r="BC577" s="64"/>
      <c r="BD577" s="64"/>
      <c r="BE577" s="64"/>
      <c r="BF577" s="64"/>
      <c r="BG577" s="64"/>
      <c r="BH577" s="64"/>
      <c r="BI577" s="64"/>
      <c r="BJ577" s="64"/>
      <c r="BK577" s="64"/>
      <c r="BL577" s="64"/>
      <c r="BM577" s="64"/>
      <c r="BN577" s="64"/>
      <c r="BO577" s="64"/>
      <c r="BP577" s="64"/>
      <c r="BQ577" s="64"/>
      <c r="BR577" s="64"/>
      <c r="BS577" s="64"/>
      <c r="BT577" s="64"/>
      <c r="BU577" s="64"/>
      <c r="BV577" s="64"/>
      <c r="BW577" s="64"/>
      <c r="BX577" s="64"/>
      <c r="BY577" s="64"/>
      <c r="BZ577" s="64"/>
      <c r="CA577" s="64"/>
      <c r="CB577" s="64"/>
      <c r="CC577" s="64"/>
      <c r="CD577" s="64"/>
      <c r="CE577" s="64"/>
      <c r="CF577" s="64"/>
      <c r="CG577" s="64"/>
      <c r="CH577" s="65"/>
    </row>
    <row r="578" spans="1:86" s="66" customFormat="1" ht="47.25" x14ac:dyDescent="0.25">
      <c r="A578" s="184">
        <v>1</v>
      </c>
      <c r="B578" s="161" t="s">
        <v>774</v>
      </c>
      <c r="C578" s="52"/>
      <c r="D578" s="52">
        <v>1</v>
      </c>
      <c r="E578" s="52"/>
      <c r="F578" s="52"/>
      <c r="G578" s="161"/>
      <c r="H578" s="185" t="s">
        <v>775</v>
      </c>
      <c r="I578" s="60">
        <v>14400</v>
      </c>
      <c r="J578" s="60">
        <v>14400</v>
      </c>
      <c r="K578" s="186">
        <v>10080</v>
      </c>
      <c r="L578" s="63">
        <f>K578-N578</f>
        <v>5597.0569999999998</v>
      </c>
      <c r="M578" s="63">
        <f>N578+O578</f>
        <v>10080</v>
      </c>
      <c r="N578" s="186">
        <v>4482.9430000000002</v>
      </c>
      <c r="O578" s="63">
        <v>5597.0569999999998</v>
      </c>
      <c r="P578" s="186"/>
      <c r="Q578" s="186"/>
      <c r="R578" s="186"/>
      <c r="S578" s="186"/>
      <c r="T578" s="186"/>
      <c r="U578" s="186"/>
      <c r="V578" s="63">
        <f t="shared" si="238"/>
        <v>10080</v>
      </c>
      <c r="W578" s="63">
        <f>Y578</f>
        <v>10080</v>
      </c>
      <c r="X578" s="60">
        <v>14400</v>
      </c>
      <c r="Y578" s="63">
        <f>K578+Q578</f>
        <v>10080</v>
      </c>
      <c r="Z578" s="63">
        <f>X578-Y578-365</f>
        <v>3955</v>
      </c>
      <c r="AA578" s="63">
        <v>3955</v>
      </c>
      <c r="AB578" s="63">
        <v>3955</v>
      </c>
      <c r="AC578" s="63"/>
      <c r="AD578" s="63"/>
      <c r="AE578" s="63"/>
      <c r="AG578" s="102"/>
      <c r="AH578" s="116">
        <f t="shared" si="229"/>
        <v>0</v>
      </c>
      <c r="AI578" s="368">
        <f t="shared" si="218"/>
        <v>0</v>
      </c>
      <c r="AJ578" s="368">
        <f t="shared" si="219"/>
        <v>0</v>
      </c>
      <c r="AK578" s="64"/>
      <c r="AL578" s="64"/>
      <c r="AM578" s="64"/>
      <c r="AN578" s="64"/>
      <c r="AO578" s="64"/>
      <c r="AP578" s="64"/>
      <c r="AQ578" s="64"/>
      <c r="AR578" s="64"/>
      <c r="AS578" s="64"/>
      <c r="AT578" s="64"/>
      <c r="AU578" s="64"/>
      <c r="AV578" s="64"/>
      <c r="AW578" s="64"/>
      <c r="AX578" s="64"/>
      <c r="AY578" s="64"/>
      <c r="AZ578" s="64"/>
      <c r="BA578" s="64"/>
      <c r="BB578" s="64"/>
      <c r="BC578" s="64"/>
      <c r="BD578" s="64"/>
      <c r="BE578" s="64"/>
      <c r="BF578" s="64"/>
      <c r="BG578" s="64"/>
      <c r="BH578" s="64"/>
      <c r="BI578" s="64"/>
      <c r="BJ578" s="64"/>
      <c r="BK578" s="64"/>
      <c r="BL578" s="64"/>
      <c r="BM578" s="64"/>
      <c r="BN578" s="64"/>
      <c r="BO578" s="64"/>
      <c r="BP578" s="64"/>
      <c r="BQ578" s="64"/>
      <c r="BR578" s="64"/>
      <c r="BS578" s="64"/>
      <c r="BT578" s="64"/>
      <c r="BU578" s="64"/>
      <c r="BV578" s="64"/>
      <c r="BW578" s="64"/>
      <c r="BX578" s="64"/>
      <c r="BY578" s="64"/>
      <c r="BZ578" s="64"/>
      <c r="CA578" s="64"/>
      <c r="CB578" s="64"/>
      <c r="CC578" s="64"/>
      <c r="CD578" s="64"/>
      <c r="CE578" s="64"/>
      <c r="CF578" s="64"/>
      <c r="CG578" s="64"/>
      <c r="CH578" s="65"/>
    </row>
    <row r="579" spans="1:86" s="66" customFormat="1" ht="47.25" x14ac:dyDescent="0.25">
      <c r="A579" s="184">
        <v>2</v>
      </c>
      <c r="B579" s="161" t="s">
        <v>776</v>
      </c>
      <c r="C579" s="52"/>
      <c r="D579" s="52">
        <v>1</v>
      </c>
      <c r="E579" s="52"/>
      <c r="F579" s="52"/>
      <c r="G579" s="161"/>
      <c r="H579" s="185" t="s">
        <v>777</v>
      </c>
      <c r="I579" s="60">
        <v>16250</v>
      </c>
      <c r="J579" s="60">
        <v>16250</v>
      </c>
      <c r="K579" s="186">
        <v>8125</v>
      </c>
      <c r="L579" s="63">
        <f>K579-N579</f>
        <v>2760.4889999999996</v>
      </c>
      <c r="M579" s="63">
        <f>N579+O579</f>
        <v>8125</v>
      </c>
      <c r="N579" s="186">
        <v>5364.5110000000004</v>
      </c>
      <c r="O579" s="63">
        <v>2760.4889999999996</v>
      </c>
      <c r="P579" s="186">
        <v>8125</v>
      </c>
      <c r="Q579" s="186">
        <v>8125</v>
      </c>
      <c r="R579" s="186"/>
      <c r="S579" s="186"/>
      <c r="T579" s="186">
        <v>8125</v>
      </c>
      <c r="U579" s="186">
        <v>8125</v>
      </c>
      <c r="V579" s="63">
        <f t="shared" si="238"/>
        <v>16250</v>
      </c>
      <c r="W579" s="63">
        <f>Y579</f>
        <v>16250</v>
      </c>
      <c r="X579" s="60">
        <v>16250</v>
      </c>
      <c r="Y579" s="63">
        <f>K579+Q579</f>
        <v>16250</v>
      </c>
      <c r="Z579" s="63">
        <f>X579-Y579</f>
        <v>0</v>
      </c>
      <c r="AA579" s="63">
        <v>0</v>
      </c>
      <c r="AB579" s="63">
        <v>0</v>
      </c>
      <c r="AC579" s="63"/>
      <c r="AD579" s="63"/>
      <c r="AE579" s="63"/>
      <c r="AG579" s="102"/>
      <c r="AH579" s="116">
        <f t="shared" si="229"/>
        <v>0</v>
      </c>
      <c r="AI579" s="368">
        <f t="shared" si="218"/>
        <v>0</v>
      </c>
      <c r="AJ579" s="368">
        <f t="shared" si="219"/>
        <v>0</v>
      </c>
      <c r="AK579" s="64"/>
      <c r="AL579" s="64"/>
      <c r="AM579" s="64"/>
      <c r="AN579" s="64"/>
      <c r="AO579" s="64"/>
      <c r="AP579" s="64"/>
      <c r="AQ579" s="64"/>
      <c r="AR579" s="64"/>
      <c r="AS579" s="64"/>
      <c r="AT579" s="64"/>
      <c r="AU579" s="64"/>
      <c r="AV579" s="64"/>
      <c r="AW579" s="64"/>
      <c r="AX579" s="64"/>
      <c r="AY579" s="64"/>
      <c r="AZ579" s="64"/>
      <c r="BA579" s="64"/>
      <c r="BB579" s="64"/>
      <c r="BC579" s="64"/>
      <c r="BD579" s="64"/>
      <c r="BE579" s="64"/>
      <c r="BF579" s="64"/>
      <c r="BG579" s="64"/>
      <c r="BH579" s="64"/>
      <c r="BI579" s="64"/>
      <c r="BJ579" s="64"/>
      <c r="BK579" s="64"/>
      <c r="BL579" s="64"/>
      <c r="BM579" s="64"/>
      <c r="BN579" s="64"/>
      <c r="BO579" s="64"/>
      <c r="BP579" s="64"/>
      <c r="BQ579" s="64"/>
      <c r="BR579" s="64"/>
      <c r="BS579" s="64"/>
      <c r="BT579" s="64"/>
      <c r="BU579" s="64"/>
      <c r="BV579" s="64"/>
      <c r="BW579" s="64"/>
      <c r="BX579" s="64"/>
      <c r="BY579" s="64"/>
      <c r="BZ579" s="64"/>
      <c r="CA579" s="64"/>
      <c r="CB579" s="64"/>
      <c r="CC579" s="64"/>
      <c r="CD579" s="64"/>
      <c r="CE579" s="64"/>
      <c r="CF579" s="64"/>
      <c r="CG579" s="64"/>
      <c r="CH579" s="65"/>
    </row>
    <row r="580" spans="1:86" s="66" customFormat="1" ht="31.5" x14ac:dyDescent="0.25">
      <c r="A580" s="184">
        <v>3</v>
      </c>
      <c r="B580" s="161" t="s">
        <v>778</v>
      </c>
      <c r="C580" s="52"/>
      <c r="D580" s="52">
        <v>1</v>
      </c>
      <c r="E580" s="52"/>
      <c r="F580" s="52"/>
      <c r="G580" s="161"/>
      <c r="H580" s="141" t="s">
        <v>779</v>
      </c>
      <c r="I580" s="60">
        <v>7000</v>
      </c>
      <c r="J580" s="60">
        <v>7000</v>
      </c>
      <c r="K580" s="71"/>
      <c r="L580" s="71"/>
      <c r="M580" s="71"/>
      <c r="N580" s="71"/>
      <c r="O580" s="71"/>
      <c r="P580" s="62">
        <f>4000</f>
        <v>4000</v>
      </c>
      <c r="Q580" s="62">
        <f>4000</f>
        <v>4000</v>
      </c>
      <c r="R580" s="62"/>
      <c r="S580" s="62"/>
      <c r="T580" s="62">
        <f>4000</f>
        <v>4000</v>
      </c>
      <c r="U580" s="62">
        <f>4000</f>
        <v>4000</v>
      </c>
      <c r="V580" s="63">
        <f t="shared" si="238"/>
        <v>4000</v>
      </c>
      <c r="W580" s="63">
        <f>Y580</f>
        <v>4000</v>
      </c>
      <c r="X580" s="60">
        <v>7000</v>
      </c>
      <c r="Y580" s="63">
        <f>K580+Q580</f>
        <v>4000</v>
      </c>
      <c r="Z580" s="63">
        <f>X580-Y580</f>
        <v>3000</v>
      </c>
      <c r="AA580" s="63">
        <v>3000</v>
      </c>
      <c r="AB580" s="63">
        <v>3000</v>
      </c>
      <c r="AC580" s="63"/>
      <c r="AD580" s="63"/>
      <c r="AE580" s="63"/>
      <c r="AG580" s="102"/>
      <c r="AH580" s="116">
        <f t="shared" si="229"/>
        <v>0</v>
      </c>
      <c r="AI580" s="368">
        <f t="shared" si="218"/>
        <v>0</v>
      </c>
      <c r="AJ580" s="368">
        <f t="shared" si="219"/>
        <v>0</v>
      </c>
      <c r="AK580" s="64"/>
      <c r="AL580" s="64"/>
      <c r="AM580" s="64"/>
      <c r="AN580" s="64"/>
      <c r="AO580" s="64"/>
      <c r="AP580" s="64"/>
      <c r="AQ580" s="64"/>
      <c r="AR580" s="64"/>
      <c r="AS580" s="64"/>
      <c r="AT580" s="64"/>
      <c r="AU580" s="64"/>
      <c r="AV580" s="64"/>
      <c r="AW580" s="64"/>
      <c r="AX580" s="64"/>
      <c r="AY580" s="64"/>
      <c r="AZ580" s="64"/>
      <c r="BA580" s="64"/>
      <c r="BB580" s="64"/>
      <c r="BC580" s="64"/>
      <c r="BD580" s="64"/>
      <c r="BE580" s="64"/>
      <c r="BF580" s="64"/>
      <c r="BG580" s="64"/>
      <c r="BH580" s="64"/>
      <c r="BI580" s="64"/>
      <c r="BJ580" s="64"/>
      <c r="BK580" s="64"/>
      <c r="BL580" s="64"/>
      <c r="BM580" s="64"/>
      <c r="BN580" s="64"/>
      <c r="BO580" s="64"/>
      <c r="BP580" s="64"/>
      <c r="BQ580" s="64"/>
      <c r="BR580" s="64"/>
      <c r="BS580" s="64"/>
      <c r="BT580" s="64"/>
      <c r="BU580" s="64"/>
      <c r="BV580" s="64"/>
      <c r="BW580" s="64"/>
      <c r="BX580" s="64"/>
      <c r="BY580" s="64"/>
      <c r="BZ580" s="64"/>
      <c r="CA580" s="64"/>
      <c r="CB580" s="64"/>
      <c r="CC580" s="64"/>
      <c r="CD580" s="64"/>
      <c r="CE580" s="64"/>
      <c r="CF580" s="64"/>
      <c r="CG580" s="64"/>
      <c r="CH580" s="65"/>
    </row>
    <row r="581" spans="1:86" s="122" customFormat="1" ht="26.45" customHeight="1" x14ac:dyDescent="0.25">
      <c r="A581" s="187" t="s">
        <v>210</v>
      </c>
      <c r="B581" s="109" t="s">
        <v>189</v>
      </c>
      <c r="C581" s="52"/>
      <c r="D581" s="52"/>
      <c r="E581" s="52"/>
      <c r="F581" s="52"/>
      <c r="G581" s="109"/>
      <c r="H581" s="188"/>
      <c r="I581" s="101"/>
      <c r="J581" s="101"/>
      <c r="K581" s="145"/>
      <c r="L581" s="145"/>
      <c r="M581" s="145"/>
      <c r="N581" s="145"/>
      <c r="O581" s="145"/>
      <c r="P581" s="176"/>
      <c r="Q581" s="176"/>
      <c r="R581" s="176"/>
      <c r="S581" s="176"/>
      <c r="T581" s="176"/>
      <c r="U581" s="176"/>
      <c r="V581" s="63">
        <f t="shared" si="238"/>
        <v>0</v>
      </c>
      <c r="W581" s="54"/>
      <c r="X581" s="101"/>
      <c r="Y581" s="54"/>
      <c r="Z581" s="54"/>
      <c r="AA581" s="54"/>
      <c r="AB581" s="54"/>
      <c r="AC581" s="54"/>
      <c r="AD581" s="54"/>
      <c r="AE581" s="54"/>
      <c r="AG581" s="140"/>
      <c r="AH581" s="116">
        <f t="shared" si="229"/>
        <v>0</v>
      </c>
      <c r="AI581" s="368">
        <f t="shared" si="218"/>
        <v>0</v>
      </c>
      <c r="AJ581" s="368">
        <f t="shared" si="219"/>
        <v>0</v>
      </c>
      <c r="AK581" s="120"/>
      <c r="AL581" s="120"/>
      <c r="AM581" s="120"/>
      <c r="AN581" s="120"/>
      <c r="AO581" s="120"/>
      <c r="AP581" s="120"/>
      <c r="AQ581" s="120"/>
      <c r="AR581" s="120"/>
      <c r="AS581" s="120"/>
      <c r="AT581" s="120"/>
      <c r="AU581" s="120"/>
      <c r="AV581" s="120"/>
      <c r="AW581" s="120"/>
      <c r="AX581" s="120"/>
      <c r="AY581" s="120"/>
      <c r="AZ581" s="120"/>
      <c r="BA581" s="120"/>
      <c r="BB581" s="120"/>
      <c r="BC581" s="120"/>
      <c r="BD581" s="120"/>
      <c r="BE581" s="120"/>
      <c r="BF581" s="120"/>
      <c r="BG581" s="120"/>
      <c r="BH581" s="120"/>
      <c r="BI581" s="120"/>
      <c r="BJ581" s="120"/>
      <c r="BK581" s="120"/>
      <c r="BL581" s="120"/>
      <c r="BM581" s="120"/>
      <c r="BN581" s="120"/>
      <c r="BO581" s="120"/>
      <c r="BP581" s="120"/>
      <c r="BQ581" s="120"/>
      <c r="BR581" s="120"/>
      <c r="BS581" s="120"/>
      <c r="BT581" s="120"/>
      <c r="BU581" s="120"/>
      <c r="BV581" s="120"/>
      <c r="BW581" s="120"/>
      <c r="BX581" s="120"/>
      <c r="BY581" s="120"/>
      <c r="BZ581" s="120"/>
      <c r="CA581" s="120"/>
      <c r="CB581" s="120"/>
      <c r="CC581" s="120"/>
      <c r="CD581" s="120"/>
      <c r="CE581" s="120"/>
      <c r="CF581" s="120"/>
      <c r="CG581" s="120"/>
      <c r="CH581" s="121"/>
    </row>
    <row r="582" spans="1:86" s="66" customFormat="1" ht="57" customHeight="1" x14ac:dyDescent="0.25">
      <c r="A582" s="184">
        <v>1</v>
      </c>
      <c r="B582" s="161" t="s">
        <v>780</v>
      </c>
      <c r="C582" s="52"/>
      <c r="D582" s="52"/>
      <c r="E582" s="52">
        <v>1</v>
      </c>
      <c r="F582" s="52">
        <v>1</v>
      </c>
      <c r="G582" s="161"/>
      <c r="H582" s="218" t="s">
        <v>1036</v>
      </c>
      <c r="I582" s="60">
        <v>5500</v>
      </c>
      <c r="J582" s="60">
        <v>5500</v>
      </c>
      <c r="K582" s="71"/>
      <c r="L582" s="71"/>
      <c r="M582" s="71"/>
      <c r="N582" s="71"/>
      <c r="O582" s="71"/>
      <c r="P582" s="71"/>
      <c r="Q582" s="71"/>
      <c r="R582" s="71"/>
      <c r="S582" s="71"/>
      <c r="T582" s="71"/>
      <c r="U582" s="71"/>
      <c r="V582" s="63">
        <f t="shared" si="238"/>
        <v>0</v>
      </c>
      <c r="W582" s="63">
        <f>Y582</f>
        <v>0</v>
      </c>
      <c r="X582" s="60">
        <v>5500</v>
      </c>
      <c r="Y582" s="63">
        <f>K582+Q582</f>
        <v>0</v>
      </c>
      <c r="Z582" s="63">
        <v>3500</v>
      </c>
      <c r="AA582" s="63">
        <f>AB582+AC582</f>
        <v>1500</v>
      </c>
      <c r="AB582" s="63">
        <v>1500</v>
      </c>
      <c r="AC582" s="63"/>
      <c r="AD582" s="63"/>
      <c r="AE582" s="63"/>
      <c r="AG582" s="102"/>
      <c r="AH582" s="116">
        <f t="shared" si="229"/>
        <v>0</v>
      </c>
      <c r="AI582" s="368">
        <f t="shared" si="218"/>
        <v>0</v>
      </c>
      <c r="AJ582" s="368">
        <f t="shared" si="219"/>
        <v>0</v>
      </c>
      <c r="AK582" s="64"/>
      <c r="AL582" s="64"/>
      <c r="AM582" s="64"/>
      <c r="AN582" s="64"/>
      <c r="AO582" s="64"/>
      <c r="AP582" s="64"/>
      <c r="AQ582" s="64"/>
      <c r="AR582" s="64"/>
      <c r="AS582" s="64"/>
      <c r="AT582" s="64"/>
      <c r="AU582" s="64"/>
      <c r="AV582" s="64"/>
      <c r="AW582" s="64"/>
      <c r="AX582" s="64"/>
      <c r="AY582" s="64"/>
      <c r="AZ582" s="64"/>
      <c r="BA582" s="64"/>
      <c r="BB582" s="64"/>
      <c r="BC582" s="64"/>
      <c r="BD582" s="64"/>
      <c r="BE582" s="64"/>
      <c r="BF582" s="64"/>
      <c r="BG582" s="64"/>
      <c r="BH582" s="64"/>
      <c r="BI582" s="64"/>
      <c r="BJ582" s="64"/>
      <c r="BK582" s="64"/>
      <c r="BL582" s="64"/>
      <c r="BM582" s="64"/>
      <c r="BN582" s="64"/>
      <c r="BO582" s="64"/>
      <c r="BP582" s="64"/>
      <c r="BQ582" s="64"/>
      <c r="BR582" s="64"/>
      <c r="BS582" s="64"/>
      <c r="BT582" s="64"/>
      <c r="BU582" s="64"/>
      <c r="BV582" s="64"/>
      <c r="BW582" s="64"/>
      <c r="BX582" s="64"/>
      <c r="BY582" s="64"/>
      <c r="BZ582" s="64"/>
      <c r="CA582" s="64"/>
      <c r="CB582" s="64"/>
      <c r="CC582" s="64"/>
      <c r="CD582" s="64"/>
      <c r="CE582" s="64"/>
      <c r="CF582" s="64"/>
      <c r="CG582" s="64"/>
      <c r="CH582" s="65"/>
    </row>
    <row r="583" spans="1:86" s="66" customFormat="1" ht="54" customHeight="1" x14ac:dyDescent="0.25">
      <c r="A583" s="184">
        <v>2</v>
      </c>
      <c r="B583" s="161" t="s">
        <v>781</v>
      </c>
      <c r="C583" s="52"/>
      <c r="D583" s="52"/>
      <c r="E583" s="52">
        <v>1</v>
      </c>
      <c r="F583" s="52">
        <v>1</v>
      </c>
      <c r="G583" s="161"/>
      <c r="H583" s="218" t="s">
        <v>1037</v>
      </c>
      <c r="I583" s="60">
        <v>5000</v>
      </c>
      <c r="J583" s="60">
        <v>5000</v>
      </c>
      <c r="K583" s="71"/>
      <c r="L583" s="71"/>
      <c r="M583" s="71"/>
      <c r="N583" s="71"/>
      <c r="O583" s="71"/>
      <c r="P583" s="71"/>
      <c r="Q583" s="71"/>
      <c r="R583" s="71"/>
      <c r="S583" s="71"/>
      <c r="T583" s="71"/>
      <c r="U583" s="71"/>
      <c r="V583" s="63">
        <f t="shared" si="238"/>
        <v>0</v>
      </c>
      <c r="W583" s="63">
        <f>Y583</f>
        <v>0</v>
      </c>
      <c r="X583" s="60">
        <v>5000</v>
      </c>
      <c r="Y583" s="63">
        <f>K583+Q583</f>
        <v>0</v>
      </c>
      <c r="Z583" s="63">
        <v>3500</v>
      </c>
      <c r="AA583" s="63">
        <f>AB583+AC583</f>
        <v>1500</v>
      </c>
      <c r="AB583" s="63">
        <v>1500</v>
      </c>
      <c r="AC583" s="63"/>
      <c r="AD583" s="63"/>
      <c r="AE583" s="63"/>
      <c r="AG583" s="102"/>
      <c r="AH583" s="116">
        <f t="shared" si="229"/>
        <v>0</v>
      </c>
      <c r="AI583" s="368">
        <f t="shared" si="218"/>
        <v>0</v>
      </c>
      <c r="AJ583" s="368">
        <f t="shared" si="219"/>
        <v>0</v>
      </c>
      <c r="AK583" s="64"/>
      <c r="AL583" s="64"/>
      <c r="AM583" s="64"/>
      <c r="AN583" s="64"/>
      <c r="AO583" s="64"/>
      <c r="AP583" s="64"/>
      <c r="AQ583" s="64"/>
      <c r="AR583" s="64"/>
      <c r="AS583" s="64"/>
      <c r="AT583" s="64"/>
      <c r="AU583" s="64"/>
      <c r="AV583" s="64"/>
      <c r="AW583" s="64"/>
      <c r="AX583" s="64"/>
      <c r="AY583" s="64"/>
      <c r="AZ583" s="64"/>
      <c r="BA583" s="64"/>
      <c r="BB583" s="64"/>
      <c r="BC583" s="64"/>
      <c r="BD583" s="64"/>
      <c r="BE583" s="64"/>
      <c r="BF583" s="64"/>
      <c r="BG583" s="64"/>
      <c r="BH583" s="64"/>
      <c r="BI583" s="64"/>
      <c r="BJ583" s="64"/>
      <c r="BK583" s="64"/>
      <c r="BL583" s="64"/>
      <c r="BM583" s="64"/>
      <c r="BN583" s="64"/>
      <c r="BO583" s="64"/>
      <c r="BP583" s="64"/>
      <c r="BQ583" s="64"/>
      <c r="BR583" s="64"/>
      <c r="BS583" s="64"/>
      <c r="BT583" s="64"/>
      <c r="BU583" s="64"/>
      <c r="BV583" s="64"/>
      <c r="BW583" s="64"/>
      <c r="BX583" s="64"/>
      <c r="BY583" s="64"/>
      <c r="BZ583" s="64"/>
      <c r="CA583" s="64"/>
      <c r="CB583" s="64"/>
      <c r="CC583" s="64"/>
      <c r="CD583" s="64"/>
      <c r="CE583" s="64"/>
      <c r="CF583" s="64"/>
      <c r="CG583" s="64"/>
      <c r="CH583" s="65"/>
    </row>
    <row r="584" spans="1:86" s="66" customFormat="1" ht="54" customHeight="1" x14ac:dyDescent="0.25">
      <c r="A584" s="184">
        <v>3</v>
      </c>
      <c r="B584" s="161" t="s">
        <v>782</v>
      </c>
      <c r="C584" s="52"/>
      <c r="D584" s="52"/>
      <c r="E584" s="52">
        <v>1</v>
      </c>
      <c r="F584" s="52">
        <v>1</v>
      </c>
      <c r="G584" s="161"/>
      <c r="H584" s="218" t="s">
        <v>1038</v>
      </c>
      <c r="I584" s="60">
        <v>5000</v>
      </c>
      <c r="J584" s="60">
        <v>5000</v>
      </c>
      <c r="K584" s="71"/>
      <c r="L584" s="71"/>
      <c r="M584" s="71"/>
      <c r="N584" s="71"/>
      <c r="O584" s="71"/>
      <c r="P584" s="71"/>
      <c r="Q584" s="71"/>
      <c r="R584" s="71"/>
      <c r="S584" s="71"/>
      <c r="T584" s="71"/>
      <c r="U584" s="71"/>
      <c r="V584" s="63">
        <f t="shared" si="238"/>
        <v>0</v>
      </c>
      <c r="W584" s="63">
        <f>Y584</f>
        <v>0</v>
      </c>
      <c r="X584" s="60">
        <v>5000</v>
      </c>
      <c r="Y584" s="63">
        <f>K584+Q584</f>
        <v>0</v>
      </c>
      <c r="Z584" s="63">
        <v>2000</v>
      </c>
      <c r="AA584" s="63">
        <f>AB584+AC584</f>
        <v>1500</v>
      </c>
      <c r="AB584" s="63">
        <v>1500</v>
      </c>
      <c r="AC584" s="63"/>
      <c r="AD584" s="63"/>
      <c r="AE584" s="63"/>
      <c r="AG584" s="102"/>
      <c r="AH584" s="116">
        <f t="shared" si="229"/>
        <v>0</v>
      </c>
      <c r="AI584" s="368">
        <f t="shared" si="218"/>
        <v>0</v>
      </c>
      <c r="AJ584" s="368">
        <f t="shared" si="219"/>
        <v>0</v>
      </c>
      <c r="AK584" s="64"/>
      <c r="AL584" s="64"/>
      <c r="AM584" s="64"/>
      <c r="AN584" s="64"/>
      <c r="AO584" s="64"/>
      <c r="AP584" s="64"/>
      <c r="AQ584" s="64"/>
      <c r="AR584" s="64"/>
      <c r="AS584" s="64"/>
      <c r="AT584" s="64"/>
      <c r="AU584" s="64"/>
      <c r="AV584" s="64"/>
      <c r="AW584" s="64"/>
      <c r="AX584" s="64"/>
      <c r="AY584" s="64"/>
      <c r="AZ584" s="64"/>
      <c r="BA584" s="64"/>
      <c r="BB584" s="64"/>
      <c r="BC584" s="64"/>
      <c r="BD584" s="64"/>
      <c r="BE584" s="64"/>
      <c r="BF584" s="64"/>
      <c r="BG584" s="64"/>
      <c r="BH584" s="64"/>
      <c r="BI584" s="64"/>
      <c r="BJ584" s="64"/>
      <c r="BK584" s="64"/>
      <c r="BL584" s="64"/>
      <c r="BM584" s="64"/>
      <c r="BN584" s="64"/>
      <c r="BO584" s="64"/>
      <c r="BP584" s="64"/>
      <c r="BQ584" s="64"/>
      <c r="BR584" s="64"/>
      <c r="BS584" s="64"/>
      <c r="BT584" s="64"/>
      <c r="BU584" s="64"/>
      <c r="BV584" s="64"/>
      <c r="BW584" s="64"/>
      <c r="BX584" s="64"/>
      <c r="BY584" s="64"/>
      <c r="BZ584" s="64"/>
      <c r="CA584" s="64"/>
      <c r="CB584" s="64"/>
      <c r="CC584" s="64"/>
      <c r="CD584" s="64"/>
      <c r="CE584" s="64"/>
      <c r="CF584" s="64"/>
      <c r="CG584" s="64"/>
      <c r="CH584" s="65"/>
    </row>
    <row r="585" spans="1:86" s="66" customFormat="1" ht="55.5" customHeight="1" x14ac:dyDescent="0.25">
      <c r="A585" s="184">
        <v>4</v>
      </c>
      <c r="B585" s="161" t="s">
        <v>783</v>
      </c>
      <c r="C585" s="52"/>
      <c r="D585" s="52"/>
      <c r="E585" s="52">
        <v>1</v>
      </c>
      <c r="F585" s="52">
        <v>1</v>
      </c>
      <c r="G585" s="161"/>
      <c r="H585" s="218" t="s">
        <v>1039</v>
      </c>
      <c r="I585" s="60">
        <v>3500</v>
      </c>
      <c r="J585" s="60">
        <v>3500</v>
      </c>
      <c r="K585" s="71"/>
      <c r="L585" s="71"/>
      <c r="M585" s="71"/>
      <c r="N585" s="71"/>
      <c r="O585" s="71"/>
      <c r="P585" s="71"/>
      <c r="Q585" s="71"/>
      <c r="R585" s="71"/>
      <c r="S585" s="71"/>
      <c r="T585" s="71"/>
      <c r="U585" s="71"/>
      <c r="V585" s="63">
        <f t="shared" si="238"/>
        <v>0</v>
      </c>
      <c r="W585" s="63">
        <f>Y585</f>
        <v>0</v>
      </c>
      <c r="X585" s="60">
        <v>3500</v>
      </c>
      <c r="Y585" s="63">
        <f>K585+Q585</f>
        <v>0</v>
      </c>
      <c r="Z585" s="63">
        <v>1980</v>
      </c>
      <c r="AA585" s="63">
        <f>AB585+AC585</f>
        <v>1000</v>
      </c>
      <c r="AB585" s="63">
        <v>1000</v>
      </c>
      <c r="AC585" s="63"/>
      <c r="AD585" s="63"/>
      <c r="AE585" s="63"/>
      <c r="AG585" s="102"/>
      <c r="AH585" s="116">
        <f t="shared" si="229"/>
        <v>0</v>
      </c>
      <c r="AI585" s="368">
        <f t="shared" si="218"/>
        <v>0</v>
      </c>
      <c r="AJ585" s="368">
        <f t="shared" si="219"/>
        <v>0</v>
      </c>
      <c r="AK585" s="64"/>
      <c r="AL585" s="64"/>
      <c r="AM585" s="64"/>
      <c r="AN585" s="64"/>
      <c r="AO585" s="64"/>
      <c r="AP585" s="64"/>
      <c r="AQ585" s="64"/>
      <c r="AR585" s="64"/>
      <c r="AS585" s="64"/>
      <c r="AT585" s="64"/>
      <c r="AU585" s="64"/>
      <c r="AV585" s="64"/>
      <c r="AW585" s="64"/>
      <c r="AX585" s="64"/>
      <c r="AY585" s="64"/>
      <c r="AZ585" s="64"/>
      <c r="BA585" s="64"/>
      <c r="BB585" s="64"/>
      <c r="BC585" s="64"/>
      <c r="BD585" s="64"/>
      <c r="BE585" s="64"/>
      <c r="BF585" s="64"/>
      <c r="BG585" s="64"/>
      <c r="BH585" s="64"/>
      <c r="BI585" s="64"/>
      <c r="BJ585" s="64"/>
      <c r="BK585" s="64"/>
      <c r="BL585" s="64"/>
      <c r="BM585" s="64"/>
      <c r="BN585" s="64"/>
      <c r="BO585" s="64"/>
      <c r="BP585" s="64"/>
      <c r="BQ585" s="64"/>
      <c r="BR585" s="64"/>
      <c r="BS585" s="64"/>
      <c r="BT585" s="64"/>
      <c r="BU585" s="64"/>
      <c r="BV585" s="64"/>
      <c r="BW585" s="64"/>
      <c r="BX585" s="64"/>
      <c r="BY585" s="64"/>
      <c r="BZ585" s="64"/>
      <c r="CA585" s="64"/>
      <c r="CB585" s="64"/>
      <c r="CC585" s="64"/>
      <c r="CD585" s="64"/>
      <c r="CE585" s="64"/>
      <c r="CF585" s="64"/>
      <c r="CG585" s="64"/>
      <c r="CH585" s="65"/>
    </row>
    <row r="586" spans="1:86" s="66" customFormat="1" ht="47.25" x14ac:dyDescent="0.25">
      <c r="A586" s="151" t="s">
        <v>78</v>
      </c>
      <c r="B586" s="56" t="s">
        <v>244</v>
      </c>
      <c r="C586" s="52"/>
      <c r="D586" s="52"/>
      <c r="E586" s="52"/>
      <c r="F586" s="52"/>
      <c r="G586" s="56"/>
      <c r="H586" s="142"/>
      <c r="I586" s="101">
        <f t="shared" ref="I586:AE586" si="239">I587</f>
        <v>2623</v>
      </c>
      <c r="J586" s="101">
        <f t="shared" si="239"/>
        <v>2623</v>
      </c>
      <c r="K586" s="101">
        <f t="shared" si="239"/>
        <v>0</v>
      </c>
      <c r="L586" s="101">
        <f t="shared" si="239"/>
        <v>0</v>
      </c>
      <c r="M586" s="101">
        <f t="shared" si="239"/>
        <v>0</v>
      </c>
      <c r="N586" s="101">
        <f t="shared" si="239"/>
        <v>0</v>
      </c>
      <c r="O586" s="101">
        <f t="shared" si="239"/>
        <v>0</v>
      </c>
      <c r="P586" s="101">
        <f t="shared" si="239"/>
        <v>1000</v>
      </c>
      <c r="Q586" s="101">
        <f t="shared" si="239"/>
        <v>1000</v>
      </c>
      <c r="R586" s="101">
        <f t="shared" si="239"/>
        <v>0</v>
      </c>
      <c r="S586" s="101">
        <f t="shared" si="239"/>
        <v>0</v>
      </c>
      <c r="T586" s="101">
        <f t="shared" si="239"/>
        <v>1000</v>
      </c>
      <c r="U586" s="101">
        <f t="shared" si="239"/>
        <v>1000</v>
      </c>
      <c r="V586" s="101">
        <f t="shared" si="239"/>
        <v>1000</v>
      </c>
      <c r="W586" s="101">
        <f t="shared" si="239"/>
        <v>1000</v>
      </c>
      <c r="X586" s="101">
        <f t="shared" si="239"/>
        <v>2623</v>
      </c>
      <c r="Y586" s="101">
        <f t="shared" si="239"/>
        <v>1000</v>
      </c>
      <c r="Z586" s="101">
        <f t="shared" si="239"/>
        <v>1623</v>
      </c>
      <c r="AA586" s="101">
        <f t="shared" si="239"/>
        <v>1623</v>
      </c>
      <c r="AB586" s="101">
        <f t="shared" si="239"/>
        <v>1623</v>
      </c>
      <c r="AC586" s="101">
        <f t="shared" si="239"/>
        <v>0</v>
      </c>
      <c r="AD586" s="101">
        <f t="shared" si="239"/>
        <v>0</v>
      </c>
      <c r="AE586" s="101">
        <f t="shared" si="239"/>
        <v>0</v>
      </c>
      <c r="AG586" s="102"/>
      <c r="AH586" s="116">
        <f t="shared" si="229"/>
        <v>0</v>
      </c>
      <c r="AI586" s="368">
        <f t="shared" si="218"/>
        <v>0</v>
      </c>
      <c r="AJ586" s="368">
        <f t="shared" si="219"/>
        <v>0</v>
      </c>
      <c r="AK586" s="64"/>
      <c r="AL586" s="64"/>
      <c r="AM586" s="64"/>
      <c r="AN586" s="64"/>
      <c r="AO586" s="64"/>
      <c r="AP586" s="64"/>
      <c r="AQ586" s="64"/>
      <c r="AR586" s="64"/>
      <c r="AS586" s="64"/>
      <c r="AT586" s="64"/>
      <c r="AU586" s="64"/>
      <c r="AV586" s="64"/>
      <c r="AW586" s="64"/>
      <c r="AX586" s="64"/>
      <c r="AY586" s="64"/>
      <c r="AZ586" s="64"/>
      <c r="BA586" s="64"/>
      <c r="BB586" s="64"/>
      <c r="BC586" s="64"/>
      <c r="BD586" s="64"/>
      <c r="BE586" s="64"/>
      <c r="BF586" s="64"/>
      <c r="BG586" s="64"/>
      <c r="BH586" s="64"/>
      <c r="BI586" s="64"/>
      <c r="BJ586" s="64"/>
      <c r="BK586" s="64"/>
      <c r="BL586" s="64"/>
      <c r="BM586" s="64"/>
      <c r="BN586" s="64"/>
      <c r="BO586" s="64"/>
      <c r="BP586" s="64"/>
      <c r="BQ586" s="64"/>
      <c r="BR586" s="64"/>
      <c r="BS586" s="64"/>
      <c r="BT586" s="64"/>
      <c r="BU586" s="64"/>
      <c r="BV586" s="64"/>
      <c r="BW586" s="64"/>
      <c r="BX586" s="64"/>
      <c r="BY586" s="64"/>
      <c r="BZ586" s="64"/>
      <c r="CA586" s="64"/>
      <c r="CB586" s="64"/>
      <c r="CC586" s="64"/>
      <c r="CD586" s="64"/>
      <c r="CE586" s="64"/>
      <c r="CF586" s="64"/>
      <c r="CG586" s="64"/>
      <c r="CH586" s="65"/>
    </row>
    <row r="587" spans="1:86" s="66" customFormat="1" ht="47.25" x14ac:dyDescent="0.25">
      <c r="A587" s="283">
        <v>1</v>
      </c>
      <c r="B587" s="76" t="s">
        <v>363</v>
      </c>
      <c r="C587" s="52"/>
      <c r="D587" s="52"/>
      <c r="E587" s="52">
        <v>1</v>
      </c>
      <c r="F587" s="52">
        <v>1</v>
      </c>
      <c r="G587" s="76"/>
      <c r="H587" s="67" t="s">
        <v>784</v>
      </c>
      <c r="I587" s="60">
        <v>2623</v>
      </c>
      <c r="J587" s="60">
        <v>2623</v>
      </c>
      <c r="K587" s="71"/>
      <c r="L587" s="71"/>
      <c r="M587" s="71"/>
      <c r="N587" s="71"/>
      <c r="O587" s="71"/>
      <c r="P587" s="71">
        <v>1000</v>
      </c>
      <c r="Q587" s="71">
        <v>1000</v>
      </c>
      <c r="R587" s="71"/>
      <c r="S587" s="71"/>
      <c r="T587" s="71">
        <v>1000</v>
      </c>
      <c r="U587" s="71">
        <v>1000</v>
      </c>
      <c r="V587" s="63">
        <f>W587</f>
        <v>1000</v>
      </c>
      <c r="W587" s="63">
        <f>Y587</f>
        <v>1000</v>
      </c>
      <c r="X587" s="60">
        <v>2623</v>
      </c>
      <c r="Y587" s="63">
        <f>K587+Q587</f>
        <v>1000</v>
      </c>
      <c r="Z587" s="63">
        <f>X587-Y587</f>
        <v>1623</v>
      </c>
      <c r="AA587" s="63">
        <v>1623</v>
      </c>
      <c r="AB587" s="63">
        <v>1623</v>
      </c>
      <c r="AC587" s="63"/>
      <c r="AD587" s="63"/>
      <c r="AE587" s="63"/>
      <c r="AG587" s="102"/>
      <c r="AH587" s="116">
        <f t="shared" si="229"/>
        <v>0</v>
      </c>
      <c r="AI587" s="368">
        <f t="shared" si="218"/>
        <v>0</v>
      </c>
      <c r="AJ587" s="368">
        <f t="shared" si="219"/>
        <v>0</v>
      </c>
      <c r="AK587" s="64"/>
      <c r="AL587" s="64"/>
      <c r="AM587" s="64"/>
      <c r="AN587" s="64"/>
      <c r="AO587" s="64"/>
      <c r="AP587" s="64"/>
      <c r="AQ587" s="64"/>
      <c r="AR587" s="64"/>
      <c r="AS587" s="64"/>
      <c r="AT587" s="64"/>
      <c r="AU587" s="64"/>
      <c r="AV587" s="64"/>
      <c r="AW587" s="64"/>
      <c r="AX587" s="64"/>
      <c r="AY587" s="64"/>
      <c r="AZ587" s="64"/>
      <c r="BA587" s="64"/>
      <c r="BB587" s="64"/>
      <c r="BC587" s="64"/>
      <c r="BD587" s="64"/>
      <c r="BE587" s="64"/>
      <c r="BF587" s="64"/>
      <c r="BG587" s="64"/>
      <c r="BH587" s="64"/>
      <c r="BI587" s="64"/>
      <c r="BJ587" s="64"/>
      <c r="BK587" s="64"/>
      <c r="BL587" s="64"/>
      <c r="BM587" s="64"/>
      <c r="BN587" s="64"/>
      <c r="BO587" s="64"/>
      <c r="BP587" s="64"/>
      <c r="BQ587" s="64"/>
      <c r="BR587" s="64"/>
      <c r="BS587" s="64"/>
      <c r="BT587" s="64"/>
      <c r="BU587" s="64"/>
      <c r="BV587" s="64"/>
      <c r="BW587" s="64"/>
      <c r="BX587" s="64"/>
      <c r="BY587" s="64"/>
      <c r="BZ587" s="64"/>
      <c r="CA587" s="64"/>
      <c r="CB587" s="64"/>
      <c r="CC587" s="64"/>
      <c r="CD587" s="64"/>
      <c r="CE587" s="64"/>
      <c r="CF587" s="64"/>
      <c r="CG587" s="64"/>
      <c r="CH587" s="65"/>
    </row>
    <row r="588" spans="1:86" s="66" customFormat="1" ht="48" customHeight="1" x14ac:dyDescent="0.25">
      <c r="A588" s="50" t="s">
        <v>785</v>
      </c>
      <c r="B588" s="51" t="s">
        <v>786</v>
      </c>
      <c r="C588" s="52"/>
      <c r="D588" s="52"/>
      <c r="E588" s="52"/>
      <c r="F588" s="52"/>
      <c r="G588" s="51"/>
      <c r="H588" s="142"/>
      <c r="I588" s="101">
        <f t="shared" ref="I588:AC588" si="240">I589+I593+I597</f>
        <v>10319</v>
      </c>
      <c r="J588" s="101">
        <f t="shared" si="240"/>
        <v>10318.5</v>
      </c>
      <c r="K588" s="101">
        <f t="shared" si="240"/>
        <v>0</v>
      </c>
      <c r="L588" s="101">
        <f t="shared" si="240"/>
        <v>0</v>
      </c>
      <c r="M588" s="101">
        <f t="shared" si="240"/>
        <v>0</v>
      </c>
      <c r="N588" s="101">
        <f t="shared" si="240"/>
        <v>0</v>
      </c>
      <c r="O588" s="101">
        <f t="shared" si="240"/>
        <v>0</v>
      </c>
      <c r="P588" s="101">
        <f t="shared" si="240"/>
        <v>3170</v>
      </c>
      <c r="Q588" s="101">
        <f t="shared" si="240"/>
        <v>3170</v>
      </c>
      <c r="R588" s="101">
        <f t="shared" si="240"/>
        <v>1388.0841129999999</v>
      </c>
      <c r="S588" s="101">
        <f t="shared" si="240"/>
        <v>1388.0841129999999</v>
      </c>
      <c r="T588" s="101">
        <f t="shared" si="240"/>
        <v>3170</v>
      </c>
      <c r="U588" s="101">
        <f t="shared" si="240"/>
        <v>3170</v>
      </c>
      <c r="V588" s="101">
        <f t="shared" si="240"/>
        <v>3170</v>
      </c>
      <c r="W588" s="101">
        <f t="shared" si="240"/>
        <v>3170</v>
      </c>
      <c r="X588" s="101">
        <f t="shared" si="240"/>
        <v>10318.5</v>
      </c>
      <c r="Y588" s="101">
        <f t="shared" si="240"/>
        <v>3170</v>
      </c>
      <c r="Z588" s="101">
        <f t="shared" si="240"/>
        <v>6894.91</v>
      </c>
      <c r="AA588" s="101">
        <f t="shared" si="240"/>
        <v>6894.91</v>
      </c>
      <c r="AB588" s="101">
        <f t="shared" si="240"/>
        <v>6894.91</v>
      </c>
      <c r="AC588" s="101">
        <f t="shared" si="240"/>
        <v>0</v>
      </c>
      <c r="AD588" s="63"/>
      <c r="AE588" s="63"/>
      <c r="AG588" s="102"/>
      <c r="AH588" s="116">
        <f t="shared" si="229"/>
        <v>0</v>
      </c>
      <c r="AI588" s="368">
        <f t="shared" si="218"/>
        <v>0</v>
      </c>
      <c r="AJ588" s="368">
        <f t="shared" si="219"/>
        <v>0</v>
      </c>
      <c r="AK588" s="64"/>
      <c r="AL588" s="64"/>
      <c r="AM588" s="64"/>
      <c r="AN588" s="64"/>
      <c r="AO588" s="64"/>
      <c r="AP588" s="64"/>
      <c r="AQ588" s="64"/>
      <c r="AR588" s="64"/>
      <c r="AS588" s="64"/>
      <c r="AT588" s="64"/>
      <c r="AU588" s="64"/>
      <c r="AV588" s="64"/>
      <c r="AW588" s="64"/>
      <c r="AX588" s="64"/>
      <c r="AY588" s="64"/>
      <c r="AZ588" s="64"/>
      <c r="BA588" s="64"/>
      <c r="BB588" s="64"/>
      <c r="BC588" s="64"/>
      <c r="BD588" s="64"/>
      <c r="BE588" s="64"/>
      <c r="BF588" s="64"/>
      <c r="BG588" s="64"/>
      <c r="BH588" s="64"/>
      <c r="BI588" s="64"/>
      <c r="BJ588" s="64"/>
      <c r="BK588" s="64"/>
      <c r="BL588" s="64"/>
      <c r="BM588" s="64"/>
      <c r="BN588" s="64"/>
      <c r="BO588" s="64"/>
      <c r="BP588" s="64"/>
      <c r="BQ588" s="64"/>
      <c r="BR588" s="64"/>
      <c r="BS588" s="64"/>
      <c r="BT588" s="64"/>
      <c r="BU588" s="64"/>
      <c r="BV588" s="64"/>
      <c r="BW588" s="64"/>
      <c r="BX588" s="64"/>
      <c r="BY588" s="64"/>
      <c r="BZ588" s="64"/>
      <c r="CA588" s="64"/>
      <c r="CB588" s="64"/>
      <c r="CC588" s="64"/>
      <c r="CD588" s="64"/>
      <c r="CE588" s="64"/>
      <c r="CF588" s="64"/>
      <c r="CG588" s="64"/>
      <c r="CH588" s="65"/>
    </row>
    <row r="589" spans="1:86" s="66" customFormat="1" ht="31.5" x14ac:dyDescent="0.25">
      <c r="A589" s="55" t="s">
        <v>25</v>
      </c>
      <c r="B589" s="56" t="s">
        <v>205</v>
      </c>
      <c r="C589" s="52"/>
      <c r="D589" s="52"/>
      <c r="E589" s="52"/>
      <c r="F589" s="52"/>
      <c r="G589" s="56"/>
      <c r="H589" s="105"/>
      <c r="I589" s="101">
        <f t="shared" ref="I589:AC589" si="241">I590</f>
        <v>2504</v>
      </c>
      <c r="J589" s="101">
        <f t="shared" si="241"/>
        <v>2503.5</v>
      </c>
      <c r="K589" s="101">
        <f t="shared" si="241"/>
        <v>0</v>
      </c>
      <c r="L589" s="101">
        <f t="shared" si="241"/>
        <v>0</v>
      </c>
      <c r="M589" s="101">
        <f t="shared" si="241"/>
        <v>0</v>
      </c>
      <c r="N589" s="101">
        <f t="shared" si="241"/>
        <v>0</v>
      </c>
      <c r="O589" s="101">
        <f t="shared" si="241"/>
        <v>0</v>
      </c>
      <c r="P589" s="101">
        <f t="shared" si="241"/>
        <v>670</v>
      </c>
      <c r="Q589" s="101">
        <f t="shared" si="241"/>
        <v>670</v>
      </c>
      <c r="R589" s="101">
        <f t="shared" si="241"/>
        <v>0</v>
      </c>
      <c r="S589" s="101">
        <f t="shared" si="241"/>
        <v>0</v>
      </c>
      <c r="T589" s="101">
        <f t="shared" si="241"/>
        <v>670</v>
      </c>
      <c r="U589" s="101">
        <f t="shared" si="241"/>
        <v>670</v>
      </c>
      <c r="V589" s="101">
        <f t="shared" si="241"/>
        <v>670</v>
      </c>
      <c r="W589" s="101">
        <f t="shared" si="241"/>
        <v>670</v>
      </c>
      <c r="X589" s="101">
        <f t="shared" si="241"/>
        <v>2503.5</v>
      </c>
      <c r="Y589" s="101">
        <f t="shared" si="241"/>
        <v>670</v>
      </c>
      <c r="Z589" s="101">
        <f t="shared" si="241"/>
        <v>1783.43</v>
      </c>
      <c r="AA589" s="101">
        <f t="shared" si="241"/>
        <v>1783.43</v>
      </c>
      <c r="AB589" s="101">
        <f t="shared" si="241"/>
        <v>1783.43</v>
      </c>
      <c r="AC589" s="101">
        <f t="shared" si="241"/>
        <v>0</v>
      </c>
      <c r="AD589" s="63"/>
      <c r="AE589" s="63"/>
      <c r="AG589" s="102"/>
      <c r="AH589" s="116">
        <f t="shared" si="229"/>
        <v>0</v>
      </c>
      <c r="AI589" s="368">
        <f t="shared" si="218"/>
        <v>0</v>
      </c>
      <c r="AJ589" s="368">
        <f t="shared" si="219"/>
        <v>0</v>
      </c>
      <c r="AK589" s="64"/>
      <c r="AL589" s="64"/>
      <c r="AM589" s="64"/>
      <c r="AN589" s="64"/>
      <c r="AO589" s="64"/>
      <c r="AP589" s="64"/>
      <c r="AQ589" s="64"/>
      <c r="AR589" s="64"/>
      <c r="AS589" s="64"/>
      <c r="AT589" s="64"/>
      <c r="AU589" s="64"/>
      <c r="AV589" s="64"/>
      <c r="AW589" s="64"/>
      <c r="AX589" s="64"/>
      <c r="AY589" s="64"/>
      <c r="AZ589" s="64"/>
      <c r="BA589" s="64"/>
      <c r="BB589" s="64"/>
      <c r="BC589" s="64"/>
      <c r="BD589" s="64"/>
      <c r="BE589" s="64"/>
      <c r="BF589" s="64"/>
      <c r="BG589" s="64"/>
      <c r="BH589" s="64"/>
      <c r="BI589" s="64"/>
      <c r="BJ589" s="64"/>
      <c r="BK589" s="64"/>
      <c r="BL589" s="64"/>
      <c r="BM589" s="64"/>
      <c r="BN589" s="64"/>
      <c r="BO589" s="64"/>
      <c r="BP589" s="64"/>
      <c r="BQ589" s="64"/>
      <c r="BR589" s="64"/>
      <c r="BS589" s="64"/>
      <c r="BT589" s="64"/>
      <c r="BU589" s="64"/>
      <c r="BV589" s="64"/>
      <c r="BW589" s="64"/>
      <c r="BX589" s="64"/>
      <c r="BY589" s="64"/>
      <c r="BZ589" s="64"/>
      <c r="CA589" s="64"/>
      <c r="CB589" s="64"/>
      <c r="CC589" s="64"/>
      <c r="CD589" s="64"/>
      <c r="CE589" s="64"/>
      <c r="CF589" s="64"/>
      <c r="CG589" s="64"/>
      <c r="CH589" s="65"/>
    </row>
    <row r="590" spans="1:86" s="66" customFormat="1" ht="15.75" x14ac:dyDescent="0.25">
      <c r="A590" s="55" t="s">
        <v>182</v>
      </c>
      <c r="B590" s="56" t="s">
        <v>206</v>
      </c>
      <c r="C590" s="52"/>
      <c r="D590" s="52"/>
      <c r="E590" s="52"/>
      <c r="F590" s="52"/>
      <c r="G590" s="56"/>
      <c r="H590" s="142"/>
      <c r="I590" s="101">
        <f t="shared" ref="I590:AD590" si="242">SUM(I592:I592)</f>
        <v>2504</v>
      </c>
      <c r="J590" s="101">
        <f t="shared" si="242"/>
        <v>2503.5</v>
      </c>
      <c r="K590" s="101">
        <f t="shared" si="242"/>
        <v>0</v>
      </c>
      <c r="L590" s="101">
        <f t="shared" si="242"/>
        <v>0</v>
      </c>
      <c r="M590" s="101">
        <f t="shared" si="242"/>
        <v>0</v>
      </c>
      <c r="N590" s="101">
        <f t="shared" si="242"/>
        <v>0</v>
      </c>
      <c r="O590" s="101">
        <f t="shared" si="242"/>
        <v>0</v>
      </c>
      <c r="P590" s="101">
        <f t="shared" si="242"/>
        <v>670</v>
      </c>
      <c r="Q590" s="101">
        <f t="shared" si="242"/>
        <v>670</v>
      </c>
      <c r="R590" s="101">
        <f t="shared" si="242"/>
        <v>0</v>
      </c>
      <c r="S590" s="101">
        <f t="shared" si="242"/>
        <v>0</v>
      </c>
      <c r="T590" s="101">
        <f t="shared" si="242"/>
        <v>670</v>
      </c>
      <c r="U590" s="101">
        <f t="shared" si="242"/>
        <v>670</v>
      </c>
      <c r="V590" s="101">
        <f t="shared" si="242"/>
        <v>670</v>
      </c>
      <c r="W590" s="101">
        <f t="shared" si="242"/>
        <v>670</v>
      </c>
      <c r="X590" s="101">
        <f t="shared" si="242"/>
        <v>2503.5</v>
      </c>
      <c r="Y590" s="101">
        <f t="shared" si="242"/>
        <v>670</v>
      </c>
      <c r="Z590" s="101">
        <f t="shared" si="242"/>
        <v>1783.43</v>
      </c>
      <c r="AA590" s="101">
        <f t="shared" si="242"/>
        <v>1783.43</v>
      </c>
      <c r="AB590" s="101">
        <f t="shared" si="242"/>
        <v>1783.43</v>
      </c>
      <c r="AC590" s="101">
        <f t="shared" si="242"/>
        <v>0</v>
      </c>
      <c r="AD590" s="101">
        <f t="shared" si="242"/>
        <v>0</v>
      </c>
      <c r="AE590" s="63"/>
      <c r="AG590" s="102"/>
      <c r="AH590" s="116">
        <f t="shared" si="229"/>
        <v>0</v>
      </c>
      <c r="AI590" s="368">
        <f t="shared" ref="AI590:AI601" si="243">P590-Q590</f>
        <v>0</v>
      </c>
      <c r="AJ590" s="368">
        <f t="shared" ref="AJ590:AJ601" si="244">V590-W590</f>
        <v>0</v>
      </c>
      <c r="AK590" s="64"/>
      <c r="AL590" s="64"/>
      <c r="AM590" s="64"/>
      <c r="AN590" s="64"/>
      <c r="AO590" s="64"/>
      <c r="AP590" s="64"/>
      <c r="AQ590" s="64"/>
      <c r="AR590" s="64"/>
      <c r="AS590" s="64"/>
      <c r="AT590" s="64"/>
      <c r="AU590" s="64"/>
      <c r="AV590" s="64"/>
      <c r="AW590" s="64"/>
      <c r="AX590" s="64"/>
      <c r="AY590" s="64"/>
      <c r="AZ590" s="64"/>
      <c r="BA590" s="64"/>
      <c r="BB590" s="64"/>
      <c r="BC590" s="64"/>
      <c r="BD590" s="64"/>
      <c r="BE590" s="64"/>
      <c r="BF590" s="64"/>
      <c r="BG590" s="64"/>
      <c r="BH590" s="64"/>
      <c r="BI590" s="64"/>
      <c r="BJ590" s="64"/>
      <c r="BK590" s="64"/>
      <c r="BL590" s="64"/>
      <c r="BM590" s="64"/>
      <c r="BN590" s="64"/>
      <c r="BO590" s="64"/>
      <c r="BP590" s="64"/>
      <c r="BQ590" s="64"/>
      <c r="BR590" s="64"/>
      <c r="BS590" s="64"/>
      <c r="BT590" s="64"/>
      <c r="BU590" s="64"/>
      <c r="BV590" s="64"/>
      <c r="BW590" s="64"/>
      <c r="BX590" s="64"/>
      <c r="BY590" s="64"/>
      <c r="BZ590" s="64"/>
      <c r="CA590" s="64"/>
      <c r="CB590" s="64"/>
      <c r="CC590" s="64"/>
      <c r="CD590" s="64"/>
      <c r="CE590" s="64"/>
      <c r="CF590" s="64"/>
      <c r="CG590" s="64"/>
      <c r="CH590" s="65"/>
    </row>
    <row r="591" spans="1:86" s="66" customFormat="1" ht="21" customHeight="1" x14ac:dyDescent="0.25">
      <c r="A591" s="55" t="s">
        <v>207</v>
      </c>
      <c r="B591" s="56" t="s">
        <v>183</v>
      </c>
      <c r="C591" s="52"/>
      <c r="D591" s="52"/>
      <c r="E591" s="52"/>
      <c r="F591" s="52"/>
      <c r="G591" s="56"/>
      <c r="H591" s="142"/>
      <c r="I591" s="101"/>
      <c r="J591" s="101"/>
      <c r="K591" s="71"/>
      <c r="L591" s="71"/>
      <c r="M591" s="71"/>
      <c r="N591" s="71"/>
      <c r="O591" s="71"/>
      <c r="P591" s="71"/>
      <c r="Q591" s="71"/>
      <c r="R591" s="71"/>
      <c r="S591" s="71"/>
      <c r="T591" s="71"/>
      <c r="U591" s="71"/>
      <c r="V591" s="63">
        <f>W591</f>
        <v>0</v>
      </c>
      <c r="W591" s="63"/>
      <c r="X591" s="71"/>
      <c r="Y591" s="63"/>
      <c r="Z591" s="63"/>
      <c r="AA591" s="63"/>
      <c r="AB591" s="63"/>
      <c r="AC591" s="63"/>
      <c r="AD591" s="63"/>
      <c r="AE591" s="63"/>
      <c r="AG591" s="102"/>
      <c r="AH591" s="116">
        <f t="shared" si="229"/>
        <v>0</v>
      </c>
      <c r="AI591" s="368">
        <f t="shared" si="243"/>
        <v>0</v>
      </c>
      <c r="AJ591" s="368">
        <f t="shared" si="244"/>
        <v>0</v>
      </c>
      <c r="AK591" s="64"/>
      <c r="AL591" s="64"/>
      <c r="AM591" s="64"/>
      <c r="AN591" s="64"/>
      <c r="AO591" s="64"/>
      <c r="AP591" s="64"/>
      <c r="AQ591" s="64"/>
      <c r="AR591" s="64"/>
      <c r="AS591" s="64"/>
      <c r="AT591" s="64"/>
      <c r="AU591" s="64"/>
      <c r="AV591" s="64"/>
      <c r="AW591" s="64"/>
      <c r="AX591" s="64"/>
      <c r="AY591" s="64"/>
      <c r="AZ591" s="64"/>
      <c r="BA591" s="64"/>
      <c r="BB591" s="64"/>
      <c r="BC591" s="64"/>
      <c r="BD591" s="64"/>
      <c r="BE591" s="64"/>
      <c r="BF591" s="64"/>
      <c r="BG591" s="64"/>
      <c r="BH591" s="64"/>
      <c r="BI591" s="64"/>
      <c r="BJ591" s="64"/>
      <c r="BK591" s="64"/>
      <c r="BL591" s="64"/>
      <c r="BM591" s="64"/>
      <c r="BN591" s="64"/>
      <c r="BO591" s="64"/>
      <c r="BP591" s="64"/>
      <c r="BQ591" s="64"/>
      <c r="BR591" s="64"/>
      <c r="BS591" s="64"/>
      <c r="BT591" s="64"/>
      <c r="BU591" s="64"/>
      <c r="BV591" s="64"/>
      <c r="BW591" s="64"/>
      <c r="BX591" s="64"/>
      <c r="BY591" s="64"/>
      <c r="BZ591" s="64"/>
      <c r="CA591" s="64"/>
      <c r="CB591" s="64"/>
      <c r="CC591" s="64"/>
      <c r="CD591" s="64"/>
      <c r="CE591" s="64"/>
      <c r="CF591" s="64"/>
      <c r="CG591" s="64"/>
      <c r="CH591" s="65"/>
    </row>
    <row r="592" spans="1:86" s="66" customFormat="1" ht="47.25" x14ac:dyDescent="0.25">
      <c r="A592" s="69" t="s">
        <v>194</v>
      </c>
      <c r="B592" s="58" t="s">
        <v>787</v>
      </c>
      <c r="C592" s="52"/>
      <c r="D592" s="52">
        <v>1</v>
      </c>
      <c r="E592" s="52"/>
      <c r="F592" s="52"/>
      <c r="G592" s="58"/>
      <c r="H592" s="142" t="s">
        <v>788</v>
      </c>
      <c r="I592" s="60">
        <v>2504</v>
      </c>
      <c r="J592" s="60">
        <v>2503.5</v>
      </c>
      <c r="K592" s="71"/>
      <c r="L592" s="71"/>
      <c r="M592" s="71"/>
      <c r="N592" s="71"/>
      <c r="O592" s="71"/>
      <c r="P592" s="77">
        <v>670</v>
      </c>
      <c r="Q592" s="77">
        <v>670</v>
      </c>
      <c r="R592" s="71"/>
      <c r="S592" s="71"/>
      <c r="T592" s="77">
        <v>670</v>
      </c>
      <c r="U592" s="77">
        <v>670</v>
      </c>
      <c r="V592" s="63">
        <f>W592</f>
        <v>670</v>
      </c>
      <c r="W592" s="63">
        <f>Y592</f>
        <v>670</v>
      </c>
      <c r="X592" s="60">
        <v>2503.5</v>
      </c>
      <c r="Y592" s="63">
        <f>K592+Q592</f>
        <v>670</v>
      </c>
      <c r="Z592" s="63">
        <f>X592-Y592-(2%*X592)</f>
        <v>1783.43</v>
      </c>
      <c r="AA592" s="63">
        <v>1783.43</v>
      </c>
      <c r="AB592" s="63">
        <v>1783.43</v>
      </c>
      <c r="AC592" s="63"/>
      <c r="AD592" s="63"/>
      <c r="AE592" s="63"/>
      <c r="AF592" s="107"/>
      <c r="AG592" s="102"/>
      <c r="AH592" s="116">
        <f t="shared" si="229"/>
        <v>0</v>
      </c>
      <c r="AI592" s="368">
        <f t="shared" si="243"/>
        <v>0</v>
      </c>
      <c r="AJ592" s="368">
        <f t="shared" si="244"/>
        <v>0</v>
      </c>
      <c r="AK592" s="64"/>
      <c r="AL592" s="64"/>
      <c r="AM592" s="64"/>
      <c r="AN592" s="64"/>
      <c r="AO592" s="64"/>
      <c r="AP592" s="64"/>
      <c r="AQ592" s="64"/>
      <c r="AR592" s="64"/>
      <c r="AS592" s="64"/>
      <c r="AT592" s="64"/>
      <c r="AU592" s="64"/>
      <c r="AV592" s="64"/>
      <c r="AW592" s="64"/>
      <c r="AX592" s="64"/>
      <c r="AY592" s="64"/>
      <c r="AZ592" s="64"/>
      <c r="BA592" s="64"/>
      <c r="BB592" s="64"/>
      <c r="BC592" s="64"/>
      <c r="BD592" s="64"/>
      <c r="BE592" s="64"/>
      <c r="BF592" s="64"/>
      <c r="BG592" s="64"/>
      <c r="BH592" s="64"/>
      <c r="BI592" s="64"/>
      <c r="BJ592" s="64"/>
      <c r="BK592" s="64"/>
      <c r="BL592" s="64"/>
      <c r="BM592" s="64"/>
      <c r="BN592" s="64"/>
      <c r="BO592" s="64"/>
      <c r="BP592" s="64"/>
      <c r="BQ592" s="64"/>
      <c r="BR592" s="64"/>
      <c r="BS592" s="64"/>
      <c r="BT592" s="64"/>
      <c r="BU592" s="64"/>
      <c r="BV592" s="64"/>
      <c r="BW592" s="64"/>
      <c r="BX592" s="64"/>
      <c r="BY592" s="64"/>
      <c r="BZ592" s="64"/>
      <c r="CA592" s="64"/>
      <c r="CB592" s="64"/>
      <c r="CC592" s="64"/>
      <c r="CD592" s="64"/>
      <c r="CE592" s="64"/>
      <c r="CF592" s="64"/>
      <c r="CG592" s="64"/>
      <c r="CH592" s="65"/>
    </row>
    <row r="593" spans="1:86" s="66" customFormat="1" ht="63" x14ac:dyDescent="0.25">
      <c r="A593" s="55" t="s">
        <v>68</v>
      </c>
      <c r="B593" s="56" t="s">
        <v>212</v>
      </c>
      <c r="C593" s="52"/>
      <c r="D593" s="52"/>
      <c r="E593" s="52"/>
      <c r="F593" s="52"/>
      <c r="G593" s="56"/>
      <c r="H593" s="142"/>
      <c r="I593" s="101">
        <f t="shared" ref="I593:AE593" si="245">I594</f>
        <v>5426</v>
      </c>
      <c r="J593" s="101">
        <f t="shared" si="245"/>
        <v>5426</v>
      </c>
      <c r="K593" s="101">
        <f t="shared" si="245"/>
        <v>0</v>
      </c>
      <c r="L593" s="101">
        <f t="shared" si="245"/>
        <v>0</v>
      </c>
      <c r="M593" s="101">
        <f t="shared" si="245"/>
        <v>0</v>
      </c>
      <c r="N593" s="101">
        <f t="shared" si="245"/>
        <v>0</v>
      </c>
      <c r="O593" s="101">
        <f t="shared" si="245"/>
        <v>0</v>
      </c>
      <c r="P593" s="101">
        <f t="shared" si="245"/>
        <v>2500</v>
      </c>
      <c r="Q593" s="101">
        <f t="shared" si="245"/>
        <v>2500</v>
      </c>
      <c r="R593" s="101">
        <f t="shared" si="245"/>
        <v>1388.0841129999999</v>
      </c>
      <c r="S593" s="101">
        <f t="shared" si="245"/>
        <v>1388.0841129999999</v>
      </c>
      <c r="T593" s="101">
        <f t="shared" si="245"/>
        <v>2500</v>
      </c>
      <c r="U593" s="101">
        <f t="shared" si="245"/>
        <v>2500</v>
      </c>
      <c r="V593" s="101">
        <f t="shared" si="245"/>
        <v>2500</v>
      </c>
      <c r="W593" s="101">
        <f t="shared" si="245"/>
        <v>2500</v>
      </c>
      <c r="X593" s="101">
        <f t="shared" si="245"/>
        <v>5426</v>
      </c>
      <c r="Y593" s="101">
        <f t="shared" si="245"/>
        <v>2500</v>
      </c>
      <c r="Z593" s="101">
        <f t="shared" si="245"/>
        <v>2817.48</v>
      </c>
      <c r="AA593" s="101">
        <f t="shared" si="245"/>
        <v>2817.48</v>
      </c>
      <c r="AB593" s="101">
        <f t="shared" si="245"/>
        <v>2817.48</v>
      </c>
      <c r="AC593" s="101">
        <f t="shared" si="245"/>
        <v>0</v>
      </c>
      <c r="AD593" s="101">
        <f t="shared" si="245"/>
        <v>0</v>
      </c>
      <c r="AE593" s="101">
        <f t="shared" si="245"/>
        <v>0</v>
      </c>
      <c r="AG593" s="102"/>
      <c r="AH593" s="116">
        <f t="shared" si="229"/>
        <v>0</v>
      </c>
      <c r="AI593" s="368">
        <f t="shared" si="243"/>
        <v>0</v>
      </c>
      <c r="AJ593" s="368">
        <f t="shared" si="244"/>
        <v>0</v>
      </c>
      <c r="AK593" s="64"/>
      <c r="AL593" s="64"/>
      <c r="AM593" s="64"/>
      <c r="AN593" s="64"/>
      <c r="AO593" s="64"/>
      <c r="AP593" s="64"/>
      <c r="AQ593" s="64"/>
      <c r="AR593" s="64"/>
      <c r="AS593" s="64"/>
      <c r="AT593" s="64"/>
      <c r="AU593" s="64"/>
      <c r="AV593" s="64"/>
      <c r="AW593" s="64"/>
      <c r="AX593" s="64"/>
      <c r="AY593" s="64"/>
      <c r="AZ593" s="64"/>
      <c r="BA593" s="64"/>
      <c r="BB593" s="64"/>
      <c r="BC593" s="64"/>
      <c r="BD593" s="64"/>
      <c r="BE593" s="64"/>
      <c r="BF593" s="64"/>
      <c r="BG593" s="64"/>
      <c r="BH593" s="64"/>
      <c r="BI593" s="64"/>
      <c r="BJ593" s="64"/>
      <c r="BK593" s="64"/>
      <c r="BL593" s="64"/>
      <c r="BM593" s="64"/>
      <c r="BN593" s="64"/>
      <c r="BO593" s="64"/>
      <c r="BP593" s="64"/>
      <c r="BQ593" s="64"/>
      <c r="BR593" s="64"/>
      <c r="BS593" s="64"/>
      <c r="BT593" s="64"/>
      <c r="BU593" s="64"/>
      <c r="BV593" s="64"/>
      <c r="BW593" s="64"/>
      <c r="BX593" s="64"/>
      <c r="BY593" s="64"/>
      <c r="BZ593" s="64"/>
      <c r="CA593" s="64"/>
      <c r="CB593" s="64"/>
      <c r="CC593" s="64"/>
      <c r="CD593" s="64"/>
      <c r="CE593" s="64"/>
      <c r="CF593" s="64"/>
      <c r="CG593" s="64"/>
      <c r="CH593" s="65"/>
    </row>
    <row r="594" spans="1:86" s="66" customFormat="1" ht="15.75" x14ac:dyDescent="0.25">
      <c r="A594" s="55" t="s">
        <v>213</v>
      </c>
      <c r="B594" s="56" t="s">
        <v>214</v>
      </c>
      <c r="C594" s="52"/>
      <c r="D594" s="52"/>
      <c r="E594" s="52"/>
      <c r="F594" s="52"/>
      <c r="G594" s="56"/>
      <c r="H594" s="142"/>
      <c r="I594" s="101">
        <f t="shared" ref="I594:AE594" si="246">SUM(I596)</f>
        <v>5426</v>
      </c>
      <c r="J594" s="101">
        <f t="shared" si="246"/>
        <v>5426</v>
      </c>
      <c r="K594" s="101">
        <f t="shared" si="246"/>
        <v>0</v>
      </c>
      <c r="L594" s="101">
        <f t="shared" si="246"/>
        <v>0</v>
      </c>
      <c r="M594" s="101">
        <f t="shared" si="246"/>
        <v>0</v>
      </c>
      <c r="N594" s="101">
        <f t="shared" si="246"/>
        <v>0</v>
      </c>
      <c r="O594" s="101">
        <f t="shared" si="246"/>
        <v>0</v>
      </c>
      <c r="P594" s="101">
        <f t="shared" si="246"/>
        <v>2500</v>
      </c>
      <c r="Q594" s="101">
        <f t="shared" si="246"/>
        <v>2500</v>
      </c>
      <c r="R594" s="101">
        <f t="shared" si="246"/>
        <v>1388.0841129999999</v>
      </c>
      <c r="S594" s="101">
        <f t="shared" si="246"/>
        <v>1388.0841129999999</v>
      </c>
      <c r="T594" s="101">
        <f t="shared" si="246"/>
        <v>2500</v>
      </c>
      <c r="U594" s="101">
        <f t="shared" si="246"/>
        <v>2500</v>
      </c>
      <c r="V594" s="101">
        <f t="shared" si="246"/>
        <v>2500</v>
      </c>
      <c r="W594" s="101">
        <f t="shared" si="246"/>
        <v>2500</v>
      </c>
      <c r="X594" s="101">
        <f t="shared" si="246"/>
        <v>5426</v>
      </c>
      <c r="Y594" s="101">
        <f t="shared" si="246"/>
        <v>2500</v>
      </c>
      <c r="Z594" s="101">
        <f t="shared" si="246"/>
        <v>2817.48</v>
      </c>
      <c r="AA594" s="101">
        <f t="shared" si="246"/>
        <v>2817.48</v>
      </c>
      <c r="AB594" s="101">
        <f t="shared" si="246"/>
        <v>2817.48</v>
      </c>
      <c r="AC594" s="101">
        <f t="shared" si="246"/>
        <v>0</v>
      </c>
      <c r="AD594" s="101">
        <f t="shared" si="246"/>
        <v>0</v>
      </c>
      <c r="AE594" s="101">
        <f t="shared" si="246"/>
        <v>0</v>
      </c>
      <c r="AG594" s="102"/>
      <c r="AH594" s="116">
        <f t="shared" si="229"/>
        <v>0</v>
      </c>
      <c r="AI594" s="368">
        <f t="shared" si="243"/>
        <v>0</v>
      </c>
      <c r="AJ594" s="368">
        <f t="shared" si="244"/>
        <v>0</v>
      </c>
      <c r="AK594" s="64"/>
      <c r="AL594" s="64"/>
      <c r="AM594" s="64"/>
      <c r="AN594" s="64"/>
      <c r="AO594" s="64"/>
      <c r="AP594" s="64"/>
      <c r="AQ594" s="64"/>
      <c r="AR594" s="64"/>
      <c r="AS594" s="64"/>
      <c r="AT594" s="64"/>
      <c r="AU594" s="64"/>
      <c r="AV594" s="64"/>
      <c r="AW594" s="64"/>
      <c r="AX594" s="64"/>
      <c r="AY594" s="64"/>
      <c r="AZ594" s="64"/>
      <c r="BA594" s="64"/>
      <c r="BB594" s="64"/>
      <c r="BC594" s="64"/>
      <c r="BD594" s="64"/>
      <c r="BE594" s="64"/>
      <c r="BF594" s="64"/>
      <c r="BG594" s="64"/>
      <c r="BH594" s="64"/>
      <c r="BI594" s="64"/>
      <c r="BJ594" s="64"/>
      <c r="BK594" s="64"/>
      <c r="BL594" s="64"/>
      <c r="BM594" s="64"/>
      <c r="BN594" s="64"/>
      <c r="BO594" s="64"/>
      <c r="BP594" s="64"/>
      <c r="BQ594" s="64"/>
      <c r="BR594" s="64"/>
      <c r="BS594" s="64"/>
      <c r="BT594" s="64"/>
      <c r="BU594" s="64"/>
      <c r="BV594" s="64"/>
      <c r="BW594" s="64"/>
      <c r="BX594" s="64"/>
      <c r="BY594" s="64"/>
      <c r="BZ594" s="64"/>
      <c r="CA594" s="64"/>
      <c r="CB594" s="64"/>
      <c r="CC594" s="64"/>
      <c r="CD594" s="64"/>
      <c r="CE594" s="64"/>
      <c r="CF594" s="64"/>
      <c r="CG594" s="64"/>
      <c r="CH594" s="65"/>
    </row>
    <row r="595" spans="1:86" s="66" customFormat="1" ht="33.6" customHeight="1" x14ac:dyDescent="0.25">
      <c r="A595" s="55" t="s">
        <v>182</v>
      </c>
      <c r="B595" s="56" t="s">
        <v>789</v>
      </c>
      <c r="C595" s="52"/>
      <c r="D595" s="52"/>
      <c r="E595" s="52"/>
      <c r="F595" s="52"/>
      <c r="G595" s="56"/>
      <c r="H595" s="142"/>
      <c r="I595" s="101"/>
      <c r="J595" s="101"/>
      <c r="K595" s="101"/>
      <c r="L595" s="101"/>
      <c r="M595" s="101"/>
      <c r="N595" s="101"/>
      <c r="O595" s="101"/>
      <c r="P595" s="101"/>
      <c r="Q595" s="101"/>
      <c r="R595" s="101"/>
      <c r="S595" s="101"/>
      <c r="T595" s="101"/>
      <c r="U595" s="101"/>
      <c r="V595" s="63">
        <f>W595</f>
        <v>0</v>
      </c>
      <c r="W595" s="63"/>
      <c r="X595" s="101"/>
      <c r="Y595" s="63"/>
      <c r="Z595" s="63"/>
      <c r="AA595" s="63"/>
      <c r="AB595" s="63"/>
      <c r="AC595" s="63"/>
      <c r="AD595" s="63"/>
      <c r="AE595" s="63"/>
      <c r="AG595" s="102"/>
      <c r="AH595" s="116">
        <f t="shared" si="229"/>
        <v>0</v>
      </c>
      <c r="AI595" s="368">
        <f t="shared" si="243"/>
        <v>0</v>
      </c>
      <c r="AJ595" s="368">
        <f t="shared" si="244"/>
        <v>0</v>
      </c>
      <c r="AK595" s="64"/>
      <c r="AL595" s="64"/>
      <c r="AM595" s="64"/>
      <c r="AN595" s="64"/>
      <c r="AO595" s="64"/>
      <c r="AP595" s="64"/>
      <c r="AQ595" s="64"/>
      <c r="AR595" s="64"/>
      <c r="AS595" s="64"/>
      <c r="AT595" s="64"/>
      <c r="AU595" s="64"/>
      <c r="AV595" s="64"/>
      <c r="AW595" s="64"/>
      <c r="AX595" s="64"/>
      <c r="AY595" s="64"/>
      <c r="AZ595" s="64"/>
      <c r="BA595" s="64"/>
      <c r="BB595" s="64"/>
      <c r="BC595" s="64"/>
      <c r="BD595" s="64"/>
      <c r="BE595" s="64"/>
      <c r="BF595" s="64"/>
      <c r="BG595" s="64"/>
      <c r="BH595" s="64"/>
      <c r="BI595" s="64"/>
      <c r="BJ595" s="64"/>
      <c r="BK595" s="64"/>
      <c r="BL595" s="64"/>
      <c r="BM595" s="64"/>
      <c r="BN595" s="64"/>
      <c r="BO595" s="64"/>
      <c r="BP595" s="64"/>
      <c r="BQ595" s="64"/>
      <c r="BR595" s="64"/>
      <c r="BS595" s="64"/>
      <c r="BT595" s="64"/>
      <c r="BU595" s="64"/>
      <c r="BV595" s="64"/>
      <c r="BW595" s="64"/>
      <c r="BX595" s="64"/>
      <c r="BY595" s="64"/>
      <c r="BZ595" s="64"/>
      <c r="CA595" s="64"/>
      <c r="CB595" s="64"/>
      <c r="CC595" s="64"/>
      <c r="CD595" s="64"/>
      <c r="CE595" s="64"/>
      <c r="CF595" s="64"/>
      <c r="CG595" s="64"/>
      <c r="CH595" s="65"/>
    </row>
    <row r="596" spans="1:86" s="66" customFormat="1" ht="47.25" x14ac:dyDescent="0.25">
      <c r="A596" s="135">
        <v>1</v>
      </c>
      <c r="B596" s="189" t="s">
        <v>790</v>
      </c>
      <c r="C596" s="52"/>
      <c r="D596" s="52">
        <v>1</v>
      </c>
      <c r="E596" s="52"/>
      <c r="F596" s="52"/>
      <c r="G596" s="189"/>
      <c r="H596" s="59" t="s">
        <v>791</v>
      </c>
      <c r="I596" s="60">
        <v>5426</v>
      </c>
      <c r="J596" s="60">
        <v>5426</v>
      </c>
      <c r="K596" s="71"/>
      <c r="L596" s="71"/>
      <c r="M596" s="71"/>
      <c r="N596" s="71"/>
      <c r="O596" s="71"/>
      <c r="P596" s="186">
        <v>2500</v>
      </c>
      <c r="Q596" s="186">
        <v>2500</v>
      </c>
      <c r="R596" s="128">
        <v>1388.0841129999999</v>
      </c>
      <c r="S596" s="128">
        <v>1388.0841129999999</v>
      </c>
      <c r="T596" s="186">
        <v>2500</v>
      </c>
      <c r="U596" s="186">
        <v>2500</v>
      </c>
      <c r="V596" s="63">
        <f>W596</f>
        <v>2500</v>
      </c>
      <c r="W596" s="63">
        <f>Y596</f>
        <v>2500</v>
      </c>
      <c r="X596" s="60">
        <v>5426</v>
      </c>
      <c r="Y596" s="63">
        <f>K596+Q596</f>
        <v>2500</v>
      </c>
      <c r="Z596" s="63">
        <f>X596-Y596-(2%*X596)</f>
        <v>2817.48</v>
      </c>
      <c r="AA596" s="63">
        <v>2817.48</v>
      </c>
      <c r="AB596" s="63">
        <v>2817.48</v>
      </c>
      <c r="AC596" s="63"/>
      <c r="AD596" s="63"/>
      <c r="AE596" s="63"/>
      <c r="AG596" s="102"/>
      <c r="AH596" s="116">
        <f t="shared" si="229"/>
        <v>0</v>
      </c>
      <c r="AI596" s="368">
        <f t="shared" si="243"/>
        <v>0</v>
      </c>
      <c r="AJ596" s="368">
        <f t="shared" si="244"/>
        <v>0</v>
      </c>
      <c r="AK596" s="64"/>
      <c r="AL596" s="64"/>
      <c r="AM596" s="64"/>
      <c r="AN596" s="64"/>
      <c r="AO596" s="64"/>
      <c r="AP596" s="64"/>
      <c r="AQ596" s="64"/>
      <c r="AR596" s="64"/>
      <c r="AS596" s="64"/>
      <c r="AT596" s="64"/>
      <c r="AU596" s="64"/>
      <c r="AV596" s="64"/>
      <c r="AW596" s="64"/>
      <c r="AX596" s="64"/>
      <c r="AY596" s="64"/>
      <c r="AZ596" s="64"/>
      <c r="BA596" s="64"/>
      <c r="BB596" s="64"/>
      <c r="BC596" s="64"/>
      <c r="BD596" s="64"/>
      <c r="BE596" s="64"/>
      <c r="BF596" s="64"/>
      <c r="BG596" s="64"/>
      <c r="BH596" s="64"/>
      <c r="BI596" s="64"/>
      <c r="BJ596" s="64"/>
      <c r="BK596" s="64"/>
      <c r="BL596" s="64"/>
      <c r="BM596" s="64"/>
      <c r="BN596" s="64"/>
      <c r="BO596" s="64"/>
      <c r="BP596" s="64"/>
      <c r="BQ596" s="64"/>
      <c r="BR596" s="64"/>
      <c r="BS596" s="64"/>
      <c r="BT596" s="64"/>
      <c r="BU596" s="64"/>
      <c r="BV596" s="64"/>
      <c r="BW596" s="64"/>
      <c r="BX596" s="64"/>
      <c r="BY596" s="64"/>
      <c r="BZ596" s="64"/>
      <c r="CA596" s="64"/>
      <c r="CB596" s="64"/>
      <c r="CC596" s="64"/>
      <c r="CD596" s="64"/>
      <c r="CE596" s="64"/>
      <c r="CF596" s="64"/>
      <c r="CG596" s="64"/>
      <c r="CH596" s="65"/>
    </row>
    <row r="597" spans="1:86" s="66" customFormat="1" ht="47.25" x14ac:dyDescent="0.25">
      <c r="A597" s="55" t="s">
        <v>78</v>
      </c>
      <c r="B597" s="56" t="s">
        <v>244</v>
      </c>
      <c r="C597" s="52"/>
      <c r="D597" s="52"/>
      <c r="E597" s="52"/>
      <c r="F597" s="52"/>
      <c r="G597" s="56"/>
      <c r="H597" s="142"/>
      <c r="I597" s="101">
        <f t="shared" ref="I597:AE597" si="247">SUM(I599:I600)</f>
        <v>2389</v>
      </c>
      <c r="J597" s="101">
        <f t="shared" si="247"/>
        <v>2389</v>
      </c>
      <c r="K597" s="101">
        <f t="shared" si="247"/>
        <v>0</v>
      </c>
      <c r="L597" s="101">
        <f t="shared" si="247"/>
        <v>0</v>
      </c>
      <c r="M597" s="101">
        <f t="shared" si="247"/>
        <v>0</v>
      </c>
      <c r="N597" s="101">
        <f t="shared" si="247"/>
        <v>0</v>
      </c>
      <c r="O597" s="101">
        <f t="shared" si="247"/>
        <v>0</v>
      </c>
      <c r="P597" s="101">
        <f t="shared" si="247"/>
        <v>0</v>
      </c>
      <c r="Q597" s="101">
        <f t="shared" si="247"/>
        <v>0</v>
      </c>
      <c r="R597" s="101">
        <f t="shared" si="247"/>
        <v>0</v>
      </c>
      <c r="S597" s="101">
        <f t="shared" si="247"/>
        <v>0</v>
      </c>
      <c r="T597" s="101">
        <f t="shared" si="247"/>
        <v>0</v>
      </c>
      <c r="U597" s="101">
        <f t="shared" si="247"/>
        <v>0</v>
      </c>
      <c r="V597" s="101">
        <f t="shared" si="247"/>
        <v>0</v>
      </c>
      <c r="W597" s="101">
        <f t="shared" si="247"/>
        <v>0</v>
      </c>
      <c r="X597" s="101">
        <f t="shared" si="247"/>
        <v>2389</v>
      </c>
      <c r="Y597" s="101">
        <f t="shared" si="247"/>
        <v>0</v>
      </c>
      <c r="Z597" s="101">
        <f t="shared" si="247"/>
        <v>2294</v>
      </c>
      <c r="AA597" s="101">
        <f t="shared" si="247"/>
        <v>2294</v>
      </c>
      <c r="AB597" s="101">
        <f t="shared" si="247"/>
        <v>2294</v>
      </c>
      <c r="AC597" s="101">
        <f t="shared" si="247"/>
        <v>0</v>
      </c>
      <c r="AD597" s="101">
        <f t="shared" si="247"/>
        <v>0</v>
      </c>
      <c r="AE597" s="101">
        <f t="shared" si="247"/>
        <v>0</v>
      </c>
      <c r="AG597" s="102"/>
      <c r="AH597" s="116">
        <f t="shared" si="229"/>
        <v>0</v>
      </c>
      <c r="AI597" s="368">
        <f t="shared" si="243"/>
        <v>0</v>
      </c>
      <c r="AJ597" s="368">
        <f t="shared" si="244"/>
        <v>0</v>
      </c>
      <c r="AK597" s="64"/>
      <c r="AL597" s="64"/>
      <c r="AM597" s="64"/>
      <c r="AN597" s="64"/>
      <c r="AO597" s="64"/>
      <c r="AP597" s="64"/>
      <c r="AQ597" s="64"/>
      <c r="AR597" s="64"/>
      <c r="AS597" s="64"/>
      <c r="AT597" s="64"/>
      <c r="AU597" s="64"/>
      <c r="AV597" s="64"/>
      <c r="AW597" s="64"/>
      <c r="AX597" s="64"/>
      <c r="AY597" s="64"/>
      <c r="AZ597" s="64"/>
      <c r="BA597" s="64"/>
      <c r="BB597" s="64"/>
      <c r="BC597" s="64"/>
      <c r="BD597" s="64"/>
      <c r="BE597" s="64"/>
      <c r="BF597" s="64"/>
      <c r="BG597" s="64"/>
      <c r="BH597" s="64"/>
      <c r="BI597" s="64"/>
      <c r="BJ597" s="64"/>
      <c r="BK597" s="64"/>
      <c r="BL597" s="64"/>
      <c r="BM597" s="64"/>
      <c r="BN597" s="64"/>
      <c r="BO597" s="64"/>
      <c r="BP597" s="64"/>
      <c r="BQ597" s="64"/>
      <c r="BR597" s="64"/>
      <c r="BS597" s="64"/>
      <c r="BT597" s="64"/>
      <c r="BU597" s="64"/>
      <c r="BV597" s="64"/>
      <c r="BW597" s="64"/>
      <c r="BX597" s="64"/>
      <c r="BY597" s="64"/>
      <c r="BZ597" s="64"/>
      <c r="CA597" s="64"/>
      <c r="CB597" s="64"/>
      <c r="CC597" s="64"/>
      <c r="CD597" s="64"/>
      <c r="CE597" s="64"/>
      <c r="CF597" s="64"/>
      <c r="CG597" s="64"/>
      <c r="CH597" s="65"/>
    </row>
    <row r="598" spans="1:86" s="66" customFormat="1" ht="33" customHeight="1" x14ac:dyDescent="0.25">
      <c r="A598" s="55" t="s">
        <v>182</v>
      </c>
      <c r="B598" s="56" t="s">
        <v>189</v>
      </c>
      <c r="C598" s="52"/>
      <c r="D598" s="52"/>
      <c r="E598" s="52"/>
      <c r="F598" s="52"/>
      <c r="G598" s="56"/>
      <c r="H598" s="142"/>
      <c r="I598" s="101"/>
      <c r="J598" s="101"/>
      <c r="K598" s="101"/>
      <c r="L598" s="101"/>
      <c r="M598" s="101"/>
      <c r="N598" s="101"/>
      <c r="O598" s="101"/>
      <c r="P598" s="101"/>
      <c r="Q598" s="101"/>
      <c r="R598" s="101"/>
      <c r="S598" s="101"/>
      <c r="T598" s="101"/>
      <c r="U598" s="101"/>
      <c r="V598" s="63">
        <f>W598</f>
        <v>0</v>
      </c>
      <c r="W598" s="63"/>
      <c r="X598" s="101"/>
      <c r="Y598" s="63"/>
      <c r="Z598" s="63"/>
      <c r="AA598" s="63"/>
      <c r="AB598" s="63"/>
      <c r="AC598" s="63"/>
      <c r="AD598" s="63"/>
      <c r="AE598" s="63"/>
      <c r="AG598" s="102"/>
      <c r="AH598" s="116">
        <f t="shared" si="229"/>
        <v>0</v>
      </c>
      <c r="AI598" s="368">
        <f t="shared" si="243"/>
        <v>0</v>
      </c>
      <c r="AJ598" s="368">
        <f t="shared" si="244"/>
        <v>0</v>
      </c>
      <c r="AK598" s="64"/>
      <c r="AL598" s="64"/>
      <c r="AM598" s="64"/>
      <c r="AN598" s="64"/>
      <c r="AO598" s="64"/>
      <c r="AP598" s="64"/>
      <c r="AQ598" s="64"/>
      <c r="AR598" s="64"/>
      <c r="AS598" s="64"/>
      <c r="AT598" s="64"/>
      <c r="AU598" s="64"/>
      <c r="AV598" s="64"/>
      <c r="AW598" s="64"/>
      <c r="AX598" s="64"/>
      <c r="AY598" s="64"/>
      <c r="AZ598" s="64"/>
      <c r="BA598" s="64"/>
      <c r="BB598" s="64"/>
      <c r="BC598" s="64"/>
      <c r="BD598" s="64"/>
      <c r="BE598" s="64"/>
      <c r="BF598" s="64"/>
      <c r="BG598" s="64"/>
      <c r="BH598" s="64"/>
      <c r="BI598" s="64"/>
      <c r="BJ598" s="64"/>
      <c r="BK598" s="64"/>
      <c r="BL598" s="64"/>
      <c r="BM598" s="64"/>
      <c r="BN598" s="64"/>
      <c r="BO598" s="64"/>
      <c r="BP598" s="64"/>
      <c r="BQ598" s="64"/>
      <c r="BR598" s="64"/>
      <c r="BS598" s="64"/>
      <c r="BT598" s="64"/>
      <c r="BU598" s="64"/>
      <c r="BV598" s="64"/>
      <c r="BW598" s="64"/>
      <c r="BX598" s="64"/>
      <c r="BY598" s="64"/>
      <c r="BZ598" s="64"/>
      <c r="CA598" s="64"/>
      <c r="CB598" s="64"/>
      <c r="CC598" s="64"/>
      <c r="CD598" s="64"/>
      <c r="CE598" s="64"/>
      <c r="CF598" s="64"/>
      <c r="CG598" s="64"/>
      <c r="CH598" s="65"/>
    </row>
    <row r="599" spans="1:86" s="66" customFormat="1" ht="44.25" customHeight="1" x14ac:dyDescent="0.25">
      <c r="A599" s="283">
        <v>1</v>
      </c>
      <c r="B599" s="76" t="s">
        <v>792</v>
      </c>
      <c r="C599" s="52"/>
      <c r="D599" s="52"/>
      <c r="E599" s="52">
        <v>1</v>
      </c>
      <c r="F599" s="52">
        <v>1</v>
      </c>
      <c r="G599" s="76"/>
      <c r="H599" s="142" t="s">
        <v>1154</v>
      </c>
      <c r="I599" s="60">
        <v>1900</v>
      </c>
      <c r="J599" s="60">
        <v>1900</v>
      </c>
      <c r="K599" s="71"/>
      <c r="L599" s="71"/>
      <c r="M599" s="71"/>
      <c r="N599" s="71"/>
      <c r="O599" s="71"/>
      <c r="P599" s="71"/>
      <c r="Q599" s="71"/>
      <c r="R599" s="71"/>
      <c r="S599" s="71"/>
      <c r="T599" s="71"/>
      <c r="U599" s="71"/>
      <c r="V599" s="63">
        <f>W599</f>
        <v>0</v>
      </c>
      <c r="W599" s="63">
        <f>Y599</f>
        <v>0</v>
      </c>
      <c r="X599" s="60">
        <v>1900</v>
      </c>
      <c r="Y599" s="63">
        <f>K599+Q599</f>
        <v>0</v>
      </c>
      <c r="Z599" s="63">
        <f>95%*X599</f>
        <v>1805</v>
      </c>
      <c r="AA599" s="63">
        <f>AB599+AC599</f>
        <v>1805</v>
      </c>
      <c r="AB599" s="63">
        <v>1805</v>
      </c>
      <c r="AC599" s="63"/>
      <c r="AD599" s="63"/>
      <c r="AE599" s="63"/>
      <c r="AG599" s="102"/>
      <c r="AH599" s="116">
        <f t="shared" si="229"/>
        <v>0</v>
      </c>
      <c r="AI599" s="368">
        <f t="shared" si="243"/>
        <v>0</v>
      </c>
      <c r="AJ599" s="368">
        <f t="shared" si="244"/>
        <v>0</v>
      </c>
      <c r="AK599" s="64"/>
      <c r="AL599" s="64"/>
      <c r="AM599" s="64"/>
      <c r="AN599" s="64"/>
      <c r="AO599" s="64"/>
      <c r="AP599" s="64"/>
      <c r="AQ599" s="64"/>
      <c r="AR599" s="64"/>
      <c r="AS599" s="64"/>
      <c r="AT599" s="64"/>
      <c r="AU599" s="64"/>
      <c r="AV599" s="64"/>
      <c r="AW599" s="64"/>
      <c r="AX599" s="64"/>
      <c r="AY599" s="64"/>
      <c r="AZ599" s="64"/>
      <c r="BA599" s="64"/>
      <c r="BB599" s="64"/>
      <c r="BC599" s="64"/>
      <c r="BD599" s="64"/>
      <c r="BE599" s="64"/>
      <c r="BF599" s="64"/>
      <c r="BG599" s="64"/>
      <c r="BH599" s="64"/>
      <c r="BI599" s="64"/>
      <c r="BJ599" s="64"/>
      <c r="BK599" s="64"/>
      <c r="BL599" s="64"/>
      <c r="BM599" s="64"/>
      <c r="BN599" s="64"/>
      <c r="BO599" s="64"/>
      <c r="BP599" s="64"/>
      <c r="BQ599" s="64"/>
      <c r="BR599" s="64"/>
      <c r="BS599" s="64"/>
      <c r="BT599" s="64"/>
      <c r="BU599" s="64"/>
      <c r="BV599" s="64"/>
      <c r="BW599" s="64"/>
      <c r="BX599" s="64"/>
      <c r="BY599" s="64"/>
      <c r="BZ599" s="64"/>
      <c r="CA599" s="64"/>
      <c r="CB599" s="64"/>
      <c r="CC599" s="64"/>
      <c r="CD599" s="64"/>
      <c r="CE599" s="64"/>
      <c r="CF599" s="64"/>
      <c r="CG599" s="64"/>
      <c r="CH599" s="65"/>
    </row>
    <row r="600" spans="1:86" s="66" customFormat="1" ht="51.75" customHeight="1" x14ac:dyDescent="0.25">
      <c r="A600" s="283">
        <v>2</v>
      </c>
      <c r="B600" s="76" t="s">
        <v>793</v>
      </c>
      <c r="C600" s="52"/>
      <c r="D600" s="52"/>
      <c r="E600" s="52">
        <v>1</v>
      </c>
      <c r="F600" s="52">
        <v>1</v>
      </c>
      <c r="G600" s="76"/>
      <c r="H600" s="142" t="s">
        <v>1155</v>
      </c>
      <c r="I600" s="60">
        <v>489</v>
      </c>
      <c r="J600" s="60">
        <v>489</v>
      </c>
      <c r="K600" s="71"/>
      <c r="L600" s="71"/>
      <c r="M600" s="71"/>
      <c r="N600" s="71"/>
      <c r="O600" s="71"/>
      <c r="P600" s="71"/>
      <c r="Q600" s="71"/>
      <c r="R600" s="71"/>
      <c r="S600" s="71"/>
      <c r="T600" s="71"/>
      <c r="U600" s="71"/>
      <c r="V600" s="63">
        <f>W600</f>
        <v>0</v>
      </c>
      <c r="W600" s="63">
        <f>Y600</f>
        <v>0</v>
      </c>
      <c r="X600" s="60">
        <v>489</v>
      </c>
      <c r="Y600" s="63">
        <f>K600+Q600</f>
        <v>0</v>
      </c>
      <c r="Z600" s="63">
        <f>X600-Y600</f>
        <v>489</v>
      </c>
      <c r="AA600" s="63">
        <f>AB600+AC600</f>
        <v>489</v>
      </c>
      <c r="AB600" s="63">
        <v>489</v>
      </c>
      <c r="AC600" s="63"/>
      <c r="AD600" s="63"/>
      <c r="AE600" s="63"/>
      <c r="AG600" s="102"/>
      <c r="AH600" s="116">
        <f t="shared" si="229"/>
        <v>0</v>
      </c>
      <c r="AI600" s="368">
        <f t="shared" si="243"/>
        <v>0</v>
      </c>
      <c r="AJ600" s="368">
        <f t="shared" si="244"/>
        <v>0</v>
      </c>
      <c r="AK600" s="64"/>
      <c r="AL600" s="64"/>
      <c r="AM600" s="64"/>
      <c r="AN600" s="64"/>
      <c r="AO600" s="64"/>
      <c r="AP600" s="64"/>
      <c r="AQ600" s="64"/>
      <c r="AR600" s="64"/>
      <c r="AS600" s="64"/>
      <c r="AT600" s="64"/>
      <c r="AU600" s="64"/>
      <c r="AV600" s="64"/>
      <c r="AW600" s="64"/>
      <c r="AX600" s="64"/>
      <c r="AY600" s="64"/>
      <c r="AZ600" s="64"/>
      <c r="BA600" s="64"/>
      <c r="BB600" s="64"/>
      <c r="BC600" s="64"/>
      <c r="BD600" s="64"/>
      <c r="BE600" s="64"/>
      <c r="BF600" s="64"/>
      <c r="BG600" s="64"/>
      <c r="BH600" s="64"/>
      <c r="BI600" s="64"/>
      <c r="BJ600" s="64"/>
      <c r="BK600" s="64"/>
      <c r="BL600" s="64"/>
      <c r="BM600" s="64"/>
      <c r="BN600" s="64"/>
      <c r="BO600" s="64"/>
      <c r="BP600" s="64"/>
      <c r="BQ600" s="64"/>
      <c r="BR600" s="64"/>
      <c r="BS600" s="64"/>
      <c r="BT600" s="64"/>
      <c r="BU600" s="64"/>
      <c r="BV600" s="64"/>
      <c r="BW600" s="64"/>
      <c r="BX600" s="64"/>
      <c r="BY600" s="64"/>
      <c r="BZ600" s="64"/>
      <c r="CA600" s="64"/>
      <c r="CB600" s="64"/>
      <c r="CC600" s="64"/>
      <c r="CD600" s="64"/>
      <c r="CE600" s="64"/>
      <c r="CF600" s="64"/>
      <c r="CG600" s="64"/>
      <c r="CH600" s="65"/>
    </row>
    <row r="601" spans="1:86" s="190" customFormat="1" ht="15.75" x14ac:dyDescent="0.25">
      <c r="AG601" s="191"/>
      <c r="AH601" s="116">
        <f t="shared" si="229"/>
        <v>0</v>
      </c>
      <c r="AI601" s="368">
        <f t="shared" si="243"/>
        <v>0</v>
      </c>
      <c r="AJ601" s="368">
        <f t="shared" si="244"/>
        <v>0</v>
      </c>
      <c r="AK601" s="64"/>
      <c r="AL601" s="64"/>
      <c r="AM601" s="64"/>
      <c r="AN601" s="64"/>
      <c r="AO601" s="64"/>
      <c r="AP601" s="64"/>
      <c r="AQ601" s="64"/>
      <c r="AR601" s="64"/>
      <c r="AS601" s="64"/>
      <c r="AT601" s="64"/>
      <c r="AU601" s="64"/>
      <c r="AV601" s="64"/>
      <c r="AW601" s="64"/>
      <c r="AX601" s="64"/>
      <c r="AY601" s="64"/>
      <c r="AZ601" s="64"/>
      <c r="BA601" s="64"/>
      <c r="BB601" s="64"/>
      <c r="BC601" s="64"/>
      <c r="BD601" s="64"/>
      <c r="BE601" s="64"/>
      <c r="BF601" s="64"/>
      <c r="BG601" s="64"/>
      <c r="BH601" s="64"/>
      <c r="BI601" s="64"/>
      <c r="BJ601" s="64"/>
      <c r="BK601" s="64"/>
      <c r="BL601" s="64"/>
      <c r="BM601" s="64"/>
      <c r="BN601" s="64"/>
      <c r="BO601" s="64"/>
      <c r="BP601" s="64"/>
      <c r="BQ601" s="64"/>
      <c r="BR601" s="64"/>
      <c r="BS601" s="64"/>
      <c r="BT601" s="64"/>
      <c r="BU601" s="64"/>
      <c r="BV601" s="64"/>
      <c r="BW601" s="64"/>
      <c r="BX601" s="64"/>
      <c r="BY601" s="64"/>
      <c r="BZ601" s="64"/>
      <c r="CA601" s="64"/>
      <c r="CB601" s="64"/>
      <c r="CC601" s="64"/>
      <c r="CD601" s="64"/>
      <c r="CE601" s="64"/>
      <c r="CF601" s="64"/>
      <c r="CG601" s="64"/>
      <c r="CH601" s="192"/>
    </row>
    <row r="602" spans="1:86" s="193" customFormat="1" x14ac:dyDescent="0.25"/>
    <row r="603" spans="1:86" s="194" customFormat="1" x14ac:dyDescent="0.25"/>
    <row r="604" spans="1:86" s="194" customFormat="1" x14ac:dyDescent="0.25"/>
    <row r="605" spans="1:86" s="194" customFormat="1" x14ac:dyDescent="0.25"/>
    <row r="606" spans="1:86" s="194" customFormat="1" x14ac:dyDescent="0.25"/>
    <row r="607" spans="1:86" s="194" customFormat="1" x14ac:dyDescent="0.25"/>
    <row r="608" spans="1:86" s="194" customFormat="1" x14ac:dyDescent="0.25"/>
    <row r="609" s="194" customFormat="1" x14ac:dyDescent="0.25"/>
    <row r="610" s="194" customFormat="1" x14ac:dyDescent="0.25"/>
    <row r="611" s="194" customFormat="1" x14ac:dyDescent="0.25"/>
    <row r="612" s="194" customFormat="1" x14ac:dyDescent="0.25"/>
    <row r="613" s="194" customFormat="1" x14ac:dyDescent="0.25"/>
    <row r="614" s="194" customFormat="1" x14ac:dyDescent="0.25"/>
    <row r="615" s="194" customFormat="1" x14ac:dyDescent="0.25"/>
    <row r="616" s="194" customFormat="1" x14ac:dyDescent="0.25"/>
    <row r="617" s="194" customFormat="1" x14ac:dyDescent="0.25"/>
    <row r="618" s="194" customFormat="1" x14ac:dyDescent="0.25"/>
    <row r="619" s="194" customFormat="1" x14ac:dyDescent="0.25"/>
    <row r="620" s="194" customFormat="1" x14ac:dyDescent="0.25"/>
    <row r="621" s="194" customFormat="1" x14ac:dyDescent="0.25"/>
    <row r="622" s="194" customFormat="1" x14ac:dyDescent="0.25"/>
    <row r="623" s="194" customFormat="1" x14ac:dyDescent="0.25"/>
    <row r="624" s="194" customFormat="1" x14ac:dyDescent="0.25"/>
    <row r="625" s="194" customFormat="1" x14ac:dyDescent="0.25"/>
    <row r="626" s="194" customFormat="1" x14ac:dyDescent="0.25"/>
    <row r="627" s="194" customFormat="1" x14ac:dyDescent="0.25"/>
    <row r="628" s="194" customFormat="1" x14ac:dyDescent="0.25"/>
    <row r="629" s="194" customFormat="1" x14ac:dyDescent="0.25"/>
    <row r="630" s="194" customFormat="1" x14ac:dyDescent="0.25"/>
    <row r="631" s="194" customFormat="1" x14ac:dyDescent="0.25"/>
    <row r="632" s="194" customFormat="1" x14ac:dyDescent="0.25"/>
    <row r="633" s="194" customFormat="1" x14ac:dyDescent="0.25"/>
    <row r="634" s="194" customFormat="1" x14ac:dyDescent="0.25"/>
    <row r="635" s="194" customFormat="1" x14ac:dyDescent="0.25"/>
    <row r="636" s="194" customFormat="1" x14ac:dyDescent="0.25"/>
    <row r="637" s="194" customFormat="1" x14ac:dyDescent="0.25"/>
    <row r="638" s="194" customFormat="1" x14ac:dyDescent="0.25"/>
    <row r="639" s="194" customFormat="1" x14ac:dyDescent="0.25"/>
    <row r="640" s="194" customFormat="1" x14ac:dyDescent="0.25"/>
    <row r="641" s="194" customFormat="1" x14ac:dyDescent="0.25"/>
    <row r="642" s="194" customFormat="1" x14ac:dyDescent="0.25"/>
    <row r="643" s="194" customFormat="1" x14ac:dyDescent="0.25"/>
    <row r="644" s="194" customFormat="1" x14ac:dyDescent="0.25"/>
    <row r="645" s="194" customFormat="1" x14ac:dyDescent="0.25"/>
    <row r="646" s="194" customFormat="1" x14ac:dyDescent="0.25"/>
  </sheetData>
  <mergeCells count="49">
    <mergeCell ref="Q7:Q10"/>
    <mergeCell ref="W7:W10"/>
    <mergeCell ref="A1:AF1"/>
    <mergeCell ref="A2:AF2"/>
    <mergeCell ref="A3:AF3"/>
    <mergeCell ref="A5:A10"/>
    <mergeCell ref="B5:B10"/>
    <mergeCell ref="C5:C10"/>
    <mergeCell ref="D5:E5"/>
    <mergeCell ref="G5:G10"/>
    <mergeCell ref="H5:J5"/>
    <mergeCell ref="P5:U5"/>
    <mergeCell ref="AF5:AF10"/>
    <mergeCell ref="D6:D10"/>
    <mergeCell ref="E6:E10"/>
    <mergeCell ref="K7:O7"/>
    <mergeCell ref="I6:J6"/>
    <mergeCell ref="AD7:AE8"/>
    <mergeCell ref="R6:S6"/>
    <mergeCell ref="P7:P10"/>
    <mergeCell ref="H6:H10"/>
    <mergeCell ref="P6:Q6"/>
    <mergeCell ref="AE9:AE10"/>
    <mergeCell ref="T6:U6"/>
    <mergeCell ref="R7:R10"/>
    <mergeCell ref="S7:S10"/>
    <mergeCell ref="T7:T10"/>
    <mergeCell ref="U7:U10"/>
    <mergeCell ref="V5:W6"/>
    <mergeCell ref="X5:Y6"/>
    <mergeCell ref="Z5:AE6"/>
    <mergeCell ref="V7:V10"/>
    <mergeCell ref="X7:X10"/>
    <mergeCell ref="AD9:AD10"/>
    <mergeCell ref="Y7:Y10"/>
    <mergeCell ref="A4:AF4"/>
    <mergeCell ref="F6:F9"/>
    <mergeCell ref="AB7:AB10"/>
    <mergeCell ref="AC7:AC10"/>
    <mergeCell ref="AA7:AA10"/>
    <mergeCell ref="Z7:Z10"/>
    <mergeCell ref="K8:L8"/>
    <mergeCell ref="M8:O8"/>
    <mergeCell ref="K9:K10"/>
    <mergeCell ref="L9:L10"/>
    <mergeCell ref="M9:M10"/>
    <mergeCell ref="N9:O9"/>
    <mergeCell ref="I7:I10"/>
    <mergeCell ref="J7:J10"/>
  </mergeCells>
  <pageMargins left="0.23622047244094491" right="0.15748031496062992" top="0.23622047244094491" bottom="0.19685039370078741" header="0.31496062992125984" footer="0.19685039370078741"/>
  <pageSetup paperSize="9" scale="63" fitToHeight="0" orientation="landscape" horizont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IY135"/>
  <sheetViews>
    <sheetView tabSelected="1" view="pageBreakPreview" zoomScale="90" zoomScaleNormal="70" zoomScaleSheetLayoutView="90" workbookViewId="0">
      <pane xSplit="7" ySplit="14" topLeftCell="H120" activePane="bottomRight" state="frozen"/>
      <selection pane="topRight" activeCell="H1" sqref="H1"/>
      <selection pane="bottomLeft" activeCell="A13" sqref="A13"/>
      <selection pane="bottomRight" activeCell="W124" sqref="W124"/>
    </sheetView>
  </sheetViews>
  <sheetFormatPr defaultColWidth="7.625" defaultRowHeight="15" x14ac:dyDescent="0.25"/>
  <cols>
    <col min="1" max="1" width="6.875" style="194" customWidth="1"/>
    <col min="2" max="2" width="44.875" style="194" customWidth="1"/>
    <col min="3" max="3" width="8.125" style="194" hidden="1" customWidth="1"/>
    <col min="4" max="5" width="9.625" style="194" hidden="1" customWidth="1"/>
    <col min="6" max="6" width="8.875" style="194" hidden="1" customWidth="1"/>
    <col min="7" max="7" width="10.5" style="194" hidden="1" customWidth="1"/>
    <col min="8" max="8" width="19.5" style="194" customWidth="1"/>
    <col min="9" max="9" width="11.875" style="194" customWidth="1"/>
    <col min="10" max="10" width="13.5" style="194" customWidth="1"/>
    <col min="11" max="11" width="10.125" style="194" hidden="1" customWidth="1"/>
    <col min="12" max="12" width="10.25" style="194" hidden="1" customWidth="1"/>
    <col min="13" max="13" width="9.75" style="194" hidden="1" customWidth="1"/>
    <col min="14" max="14" width="10.375" style="194" hidden="1" customWidth="1"/>
    <col min="15" max="15" width="9.625" style="194" hidden="1" customWidth="1"/>
    <col min="16" max="16" width="11.375" style="194" hidden="1" customWidth="1"/>
    <col min="17" max="17" width="11.5" style="194" hidden="1" customWidth="1"/>
    <col min="18" max="20" width="10.125" style="194" hidden="1" customWidth="1"/>
    <col min="21" max="21" width="8.625" style="194" hidden="1" customWidth="1"/>
    <col min="22" max="23" width="10.875" style="194" customWidth="1"/>
    <col min="24" max="24" width="12.375" style="194" customWidth="1"/>
    <col min="25" max="25" width="10.75" style="194" customWidth="1"/>
    <col min="26" max="26" width="11.375" style="350" hidden="1" customWidth="1"/>
    <col min="27" max="27" width="10.625" style="367" customWidth="1"/>
    <col min="28" max="28" width="12" style="194" hidden="1" customWidth="1"/>
    <col min="29" max="31" width="12" style="350" hidden="1" customWidth="1"/>
    <col min="32" max="32" width="11.125" style="194" customWidth="1"/>
    <col min="33" max="33" width="10" style="194" customWidth="1"/>
    <col min="34" max="34" width="35.375" style="194" customWidth="1"/>
    <col min="35" max="35" width="12.875" style="194" customWidth="1"/>
    <col min="36" max="36" width="9" style="194" bestFit="1" customWidth="1"/>
    <col min="37" max="37" width="7.625" style="194"/>
    <col min="38" max="38" width="8.375" style="194" bestFit="1" customWidth="1"/>
    <col min="39" max="261" width="7.625" style="194"/>
    <col min="262" max="262" width="6.875" style="194" customWidth="1"/>
    <col min="263" max="263" width="44.875" style="194" customWidth="1"/>
    <col min="264" max="268" width="0" style="194" hidden="1" customWidth="1"/>
    <col min="269" max="269" width="19.5" style="194" customWidth="1"/>
    <col min="270" max="270" width="11.875" style="194" customWidth="1"/>
    <col min="271" max="271" width="13.125" style="194" customWidth="1"/>
    <col min="272" max="276" width="0" style="194" hidden="1" customWidth="1"/>
    <col min="277" max="277" width="11.375" style="194" customWidth="1"/>
    <col min="278" max="278" width="11.5" style="194" customWidth="1"/>
    <col min="279" max="282" width="0" style="194" hidden="1" customWidth="1"/>
    <col min="283" max="284" width="10.875" style="194" customWidth="1"/>
    <col min="285" max="285" width="12.375" style="194" customWidth="1"/>
    <col min="286" max="286" width="15" style="194" customWidth="1"/>
    <col min="287" max="287" width="12" style="194" customWidth="1"/>
    <col min="288" max="288" width="11.125" style="194" customWidth="1"/>
    <col min="289" max="289" width="10" style="194" customWidth="1"/>
    <col min="290" max="290" width="35.375" style="194" customWidth="1"/>
    <col min="291" max="291" width="12.875" style="194" customWidth="1"/>
    <col min="292" max="292" width="9" style="194" bestFit="1" customWidth="1"/>
    <col min="293" max="293" width="7.625" style="194"/>
    <col min="294" max="294" width="8.375" style="194" bestFit="1" customWidth="1"/>
    <col min="295" max="517" width="7.625" style="194"/>
    <col min="518" max="518" width="6.875" style="194" customWidth="1"/>
    <col min="519" max="519" width="44.875" style="194" customWidth="1"/>
    <col min="520" max="524" width="0" style="194" hidden="1" customWidth="1"/>
    <col min="525" max="525" width="19.5" style="194" customWidth="1"/>
    <col min="526" max="526" width="11.875" style="194" customWidth="1"/>
    <col min="527" max="527" width="13.125" style="194" customWidth="1"/>
    <col min="528" max="532" width="0" style="194" hidden="1" customWidth="1"/>
    <col min="533" max="533" width="11.375" style="194" customWidth="1"/>
    <col min="534" max="534" width="11.5" style="194" customWidth="1"/>
    <col min="535" max="538" width="0" style="194" hidden="1" customWidth="1"/>
    <col min="539" max="540" width="10.875" style="194" customWidth="1"/>
    <col min="541" max="541" width="12.375" style="194" customWidth="1"/>
    <col min="542" max="542" width="15" style="194" customWidth="1"/>
    <col min="543" max="543" width="12" style="194" customWidth="1"/>
    <col min="544" max="544" width="11.125" style="194" customWidth="1"/>
    <col min="545" max="545" width="10" style="194" customWidth="1"/>
    <col min="546" max="546" width="35.375" style="194" customWidth="1"/>
    <col min="547" max="547" width="12.875" style="194" customWidth="1"/>
    <col min="548" max="548" width="9" style="194" bestFit="1" customWidth="1"/>
    <col min="549" max="549" width="7.625" style="194"/>
    <col min="550" max="550" width="8.375" style="194" bestFit="1" customWidth="1"/>
    <col min="551" max="773" width="7.625" style="194"/>
    <col min="774" max="774" width="6.875" style="194" customWidth="1"/>
    <col min="775" max="775" width="44.875" style="194" customWidth="1"/>
    <col min="776" max="780" width="0" style="194" hidden="1" customWidth="1"/>
    <col min="781" max="781" width="19.5" style="194" customWidth="1"/>
    <col min="782" max="782" width="11.875" style="194" customWidth="1"/>
    <col min="783" max="783" width="13.125" style="194" customWidth="1"/>
    <col min="784" max="788" width="0" style="194" hidden="1" customWidth="1"/>
    <col min="789" max="789" width="11.375" style="194" customWidth="1"/>
    <col min="790" max="790" width="11.5" style="194" customWidth="1"/>
    <col min="791" max="794" width="0" style="194" hidden="1" customWidth="1"/>
    <col min="795" max="796" width="10.875" style="194" customWidth="1"/>
    <col min="797" max="797" width="12.375" style="194" customWidth="1"/>
    <col min="798" max="798" width="15" style="194" customWidth="1"/>
    <col min="799" max="799" width="12" style="194" customWidth="1"/>
    <col min="800" max="800" width="11.125" style="194" customWidth="1"/>
    <col min="801" max="801" width="10" style="194" customWidth="1"/>
    <col min="802" max="802" width="35.375" style="194" customWidth="1"/>
    <col min="803" max="803" width="12.875" style="194" customWidth="1"/>
    <col min="804" max="804" width="9" style="194" bestFit="1" customWidth="1"/>
    <col min="805" max="805" width="7.625" style="194"/>
    <col min="806" max="806" width="8.375" style="194" bestFit="1" customWidth="1"/>
    <col min="807" max="1029" width="7.625" style="194"/>
    <col min="1030" max="1030" width="6.875" style="194" customWidth="1"/>
    <col min="1031" max="1031" width="44.875" style="194" customWidth="1"/>
    <col min="1032" max="1036" width="0" style="194" hidden="1" customWidth="1"/>
    <col min="1037" max="1037" width="19.5" style="194" customWidth="1"/>
    <col min="1038" max="1038" width="11.875" style="194" customWidth="1"/>
    <col min="1039" max="1039" width="13.125" style="194" customWidth="1"/>
    <col min="1040" max="1044" width="0" style="194" hidden="1" customWidth="1"/>
    <col min="1045" max="1045" width="11.375" style="194" customWidth="1"/>
    <col min="1046" max="1046" width="11.5" style="194" customWidth="1"/>
    <col min="1047" max="1050" width="0" style="194" hidden="1" customWidth="1"/>
    <col min="1051" max="1052" width="10.875" style="194" customWidth="1"/>
    <col min="1053" max="1053" width="12.375" style="194" customWidth="1"/>
    <col min="1054" max="1054" width="15" style="194" customWidth="1"/>
    <col min="1055" max="1055" width="12" style="194" customWidth="1"/>
    <col min="1056" max="1056" width="11.125" style="194" customWidth="1"/>
    <col min="1057" max="1057" width="10" style="194" customWidth="1"/>
    <col min="1058" max="1058" width="35.375" style="194" customWidth="1"/>
    <col min="1059" max="1059" width="12.875" style="194" customWidth="1"/>
    <col min="1060" max="1060" width="9" style="194" bestFit="1" customWidth="1"/>
    <col min="1061" max="1061" width="7.625" style="194"/>
    <col min="1062" max="1062" width="8.375" style="194" bestFit="1" customWidth="1"/>
    <col min="1063" max="1285" width="7.625" style="194"/>
    <col min="1286" max="1286" width="6.875" style="194" customWidth="1"/>
    <col min="1287" max="1287" width="44.875" style="194" customWidth="1"/>
    <col min="1288" max="1292" width="0" style="194" hidden="1" customWidth="1"/>
    <col min="1293" max="1293" width="19.5" style="194" customWidth="1"/>
    <col min="1294" max="1294" width="11.875" style="194" customWidth="1"/>
    <col min="1295" max="1295" width="13.125" style="194" customWidth="1"/>
    <col min="1296" max="1300" width="0" style="194" hidden="1" customWidth="1"/>
    <col min="1301" max="1301" width="11.375" style="194" customWidth="1"/>
    <col min="1302" max="1302" width="11.5" style="194" customWidth="1"/>
    <col min="1303" max="1306" width="0" style="194" hidden="1" customWidth="1"/>
    <col min="1307" max="1308" width="10.875" style="194" customWidth="1"/>
    <col min="1309" max="1309" width="12.375" style="194" customWidth="1"/>
    <col min="1310" max="1310" width="15" style="194" customWidth="1"/>
    <col min="1311" max="1311" width="12" style="194" customWidth="1"/>
    <col min="1312" max="1312" width="11.125" style="194" customWidth="1"/>
    <col min="1313" max="1313" width="10" style="194" customWidth="1"/>
    <col min="1314" max="1314" width="35.375" style="194" customWidth="1"/>
    <col min="1315" max="1315" width="12.875" style="194" customWidth="1"/>
    <col min="1316" max="1316" width="9" style="194" bestFit="1" customWidth="1"/>
    <col min="1317" max="1317" width="7.625" style="194"/>
    <col min="1318" max="1318" width="8.375" style="194" bestFit="1" customWidth="1"/>
    <col min="1319" max="1541" width="7.625" style="194"/>
    <col min="1542" max="1542" width="6.875" style="194" customWidth="1"/>
    <col min="1543" max="1543" width="44.875" style="194" customWidth="1"/>
    <col min="1544" max="1548" width="0" style="194" hidden="1" customWidth="1"/>
    <col min="1549" max="1549" width="19.5" style="194" customWidth="1"/>
    <col min="1550" max="1550" width="11.875" style="194" customWidth="1"/>
    <col min="1551" max="1551" width="13.125" style="194" customWidth="1"/>
    <col min="1552" max="1556" width="0" style="194" hidden="1" customWidth="1"/>
    <col min="1557" max="1557" width="11.375" style="194" customWidth="1"/>
    <col min="1558" max="1558" width="11.5" style="194" customWidth="1"/>
    <col min="1559" max="1562" width="0" style="194" hidden="1" customWidth="1"/>
    <col min="1563" max="1564" width="10.875" style="194" customWidth="1"/>
    <col min="1565" max="1565" width="12.375" style="194" customWidth="1"/>
    <col min="1566" max="1566" width="15" style="194" customWidth="1"/>
    <col min="1567" max="1567" width="12" style="194" customWidth="1"/>
    <col min="1568" max="1568" width="11.125" style="194" customWidth="1"/>
    <col min="1569" max="1569" width="10" style="194" customWidth="1"/>
    <col min="1570" max="1570" width="35.375" style="194" customWidth="1"/>
    <col min="1571" max="1571" width="12.875" style="194" customWidth="1"/>
    <col min="1572" max="1572" width="9" style="194" bestFit="1" customWidth="1"/>
    <col min="1573" max="1573" width="7.625" style="194"/>
    <col min="1574" max="1574" width="8.375" style="194" bestFit="1" customWidth="1"/>
    <col min="1575" max="1797" width="7.625" style="194"/>
    <col min="1798" max="1798" width="6.875" style="194" customWidth="1"/>
    <col min="1799" max="1799" width="44.875" style="194" customWidth="1"/>
    <col min="1800" max="1804" width="0" style="194" hidden="1" customWidth="1"/>
    <col min="1805" max="1805" width="19.5" style="194" customWidth="1"/>
    <col min="1806" max="1806" width="11.875" style="194" customWidth="1"/>
    <col min="1807" max="1807" width="13.125" style="194" customWidth="1"/>
    <col min="1808" max="1812" width="0" style="194" hidden="1" customWidth="1"/>
    <col min="1813" max="1813" width="11.375" style="194" customWidth="1"/>
    <col min="1814" max="1814" width="11.5" style="194" customWidth="1"/>
    <col min="1815" max="1818" width="0" style="194" hidden="1" customWidth="1"/>
    <col min="1819" max="1820" width="10.875" style="194" customWidth="1"/>
    <col min="1821" max="1821" width="12.375" style="194" customWidth="1"/>
    <col min="1822" max="1822" width="15" style="194" customWidth="1"/>
    <col min="1823" max="1823" width="12" style="194" customWidth="1"/>
    <col min="1824" max="1824" width="11.125" style="194" customWidth="1"/>
    <col min="1825" max="1825" width="10" style="194" customWidth="1"/>
    <col min="1826" max="1826" width="35.375" style="194" customWidth="1"/>
    <col min="1827" max="1827" width="12.875" style="194" customWidth="1"/>
    <col min="1828" max="1828" width="9" style="194" bestFit="1" customWidth="1"/>
    <col min="1829" max="1829" width="7.625" style="194"/>
    <col min="1830" max="1830" width="8.375" style="194" bestFit="1" customWidth="1"/>
    <col min="1831" max="2053" width="7.625" style="194"/>
    <col min="2054" max="2054" width="6.875" style="194" customWidth="1"/>
    <col min="2055" max="2055" width="44.875" style="194" customWidth="1"/>
    <col min="2056" max="2060" width="0" style="194" hidden="1" customWidth="1"/>
    <col min="2061" max="2061" width="19.5" style="194" customWidth="1"/>
    <col min="2062" max="2062" width="11.875" style="194" customWidth="1"/>
    <col min="2063" max="2063" width="13.125" style="194" customWidth="1"/>
    <col min="2064" max="2068" width="0" style="194" hidden="1" customWidth="1"/>
    <col min="2069" max="2069" width="11.375" style="194" customWidth="1"/>
    <col min="2070" max="2070" width="11.5" style="194" customWidth="1"/>
    <col min="2071" max="2074" width="0" style="194" hidden="1" customWidth="1"/>
    <col min="2075" max="2076" width="10.875" style="194" customWidth="1"/>
    <col min="2077" max="2077" width="12.375" style="194" customWidth="1"/>
    <col min="2078" max="2078" width="15" style="194" customWidth="1"/>
    <col min="2079" max="2079" width="12" style="194" customWidth="1"/>
    <col min="2080" max="2080" width="11.125" style="194" customWidth="1"/>
    <col min="2081" max="2081" width="10" style="194" customWidth="1"/>
    <col min="2082" max="2082" width="35.375" style="194" customWidth="1"/>
    <col min="2083" max="2083" width="12.875" style="194" customWidth="1"/>
    <col min="2084" max="2084" width="9" style="194" bestFit="1" customWidth="1"/>
    <col min="2085" max="2085" width="7.625" style="194"/>
    <col min="2086" max="2086" width="8.375" style="194" bestFit="1" customWidth="1"/>
    <col min="2087" max="2309" width="7.625" style="194"/>
    <col min="2310" max="2310" width="6.875" style="194" customWidth="1"/>
    <col min="2311" max="2311" width="44.875" style="194" customWidth="1"/>
    <col min="2312" max="2316" width="0" style="194" hidden="1" customWidth="1"/>
    <col min="2317" max="2317" width="19.5" style="194" customWidth="1"/>
    <col min="2318" max="2318" width="11.875" style="194" customWidth="1"/>
    <col min="2319" max="2319" width="13.125" style="194" customWidth="1"/>
    <col min="2320" max="2324" width="0" style="194" hidden="1" customWidth="1"/>
    <col min="2325" max="2325" width="11.375" style="194" customWidth="1"/>
    <col min="2326" max="2326" width="11.5" style="194" customWidth="1"/>
    <col min="2327" max="2330" width="0" style="194" hidden="1" customWidth="1"/>
    <col min="2331" max="2332" width="10.875" style="194" customWidth="1"/>
    <col min="2333" max="2333" width="12.375" style="194" customWidth="1"/>
    <col min="2334" max="2334" width="15" style="194" customWidth="1"/>
    <col min="2335" max="2335" width="12" style="194" customWidth="1"/>
    <col min="2336" max="2336" width="11.125" style="194" customWidth="1"/>
    <col min="2337" max="2337" width="10" style="194" customWidth="1"/>
    <col min="2338" max="2338" width="35.375" style="194" customWidth="1"/>
    <col min="2339" max="2339" width="12.875" style="194" customWidth="1"/>
    <col min="2340" max="2340" width="9" style="194" bestFit="1" customWidth="1"/>
    <col min="2341" max="2341" width="7.625" style="194"/>
    <col min="2342" max="2342" width="8.375" style="194" bestFit="1" customWidth="1"/>
    <col min="2343" max="2565" width="7.625" style="194"/>
    <col min="2566" max="2566" width="6.875" style="194" customWidth="1"/>
    <col min="2567" max="2567" width="44.875" style="194" customWidth="1"/>
    <col min="2568" max="2572" width="0" style="194" hidden="1" customWidth="1"/>
    <col min="2573" max="2573" width="19.5" style="194" customWidth="1"/>
    <col min="2574" max="2574" width="11.875" style="194" customWidth="1"/>
    <col min="2575" max="2575" width="13.125" style="194" customWidth="1"/>
    <col min="2576" max="2580" width="0" style="194" hidden="1" customWidth="1"/>
    <col min="2581" max="2581" width="11.375" style="194" customWidth="1"/>
    <col min="2582" max="2582" width="11.5" style="194" customWidth="1"/>
    <col min="2583" max="2586" width="0" style="194" hidden="1" customWidth="1"/>
    <col min="2587" max="2588" width="10.875" style="194" customWidth="1"/>
    <col min="2589" max="2589" width="12.375" style="194" customWidth="1"/>
    <col min="2590" max="2590" width="15" style="194" customWidth="1"/>
    <col min="2591" max="2591" width="12" style="194" customWidth="1"/>
    <col min="2592" max="2592" width="11.125" style="194" customWidth="1"/>
    <col min="2593" max="2593" width="10" style="194" customWidth="1"/>
    <col min="2594" max="2594" width="35.375" style="194" customWidth="1"/>
    <col min="2595" max="2595" width="12.875" style="194" customWidth="1"/>
    <col min="2596" max="2596" width="9" style="194" bestFit="1" customWidth="1"/>
    <col min="2597" max="2597" width="7.625" style="194"/>
    <col min="2598" max="2598" width="8.375" style="194" bestFit="1" customWidth="1"/>
    <col min="2599" max="2821" width="7.625" style="194"/>
    <col min="2822" max="2822" width="6.875" style="194" customWidth="1"/>
    <col min="2823" max="2823" width="44.875" style="194" customWidth="1"/>
    <col min="2824" max="2828" width="0" style="194" hidden="1" customWidth="1"/>
    <col min="2829" max="2829" width="19.5" style="194" customWidth="1"/>
    <col min="2830" max="2830" width="11.875" style="194" customWidth="1"/>
    <col min="2831" max="2831" width="13.125" style="194" customWidth="1"/>
    <col min="2832" max="2836" width="0" style="194" hidden="1" customWidth="1"/>
    <col min="2837" max="2837" width="11.375" style="194" customWidth="1"/>
    <col min="2838" max="2838" width="11.5" style="194" customWidth="1"/>
    <col min="2839" max="2842" width="0" style="194" hidden="1" customWidth="1"/>
    <col min="2843" max="2844" width="10.875" style="194" customWidth="1"/>
    <col min="2845" max="2845" width="12.375" style="194" customWidth="1"/>
    <col min="2846" max="2846" width="15" style="194" customWidth="1"/>
    <col min="2847" max="2847" width="12" style="194" customWidth="1"/>
    <col min="2848" max="2848" width="11.125" style="194" customWidth="1"/>
    <col min="2849" max="2849" width="10" style="194" customWidth="1"/>
    <col min="2850" max="2850" width="35.375" style="194" customWidth="1"/>
    <col min="2851" max="2851" width="12.875" style="194" customWidth="1"/>
    <col min="2852" max="2852" width="9" style="194" bestFit="1" customWidth="1"/>
    <col min="2853" max="2853" width="7.625" style="194"/>
    <col min="2854" max="2854" width="8.375" style="194" bestFit="1" customWidth="1"/>
    <col min="2855" max="3077" width="7.625" style="194"/>
    <col min="3078" max="3078" width="6.875" style="194" customWidth="1"/>
    <col min="3079" max="3079" width="44.875" style="194" customWidth="1"/>
    <col min="3080" max="3084" width="0" style="194" hidden="1" customWidth="1"/>
    <col min="3085" max="3085" width="19.5" style="194" customWidth="1"/>
    <col min="3086" max="3086" width="11.875" style="194" customWidth="1"/>
    <col min="3087" max="3087" width="13.125" style="194" customWidth="1"/>
    <col min="3088" max="3092" width="0" style="194" hidden="1" customWidth="1"/>
    <col min="3093" max="3093" width="11.375" style="194" customWidth="1"/>
    <col min="3094" max="3094" width="11.5" style="194" customWidth="1"/>
    <col min="3095" max="3098" width="0" style="194" hidden="1" customWidth="1"/>
    <col min="3099" max="3100" width="10.875" style="194" customWidth="1"/>
    <col min="3101" max="3101" width="12.375" style="194" customWidth="1"/>
    <col min="3102" max="3102" width="15" style="194" customWidth="1"/>
    <col min="3103" max="3103" width="12" style="194" customWidth="1"/>
    <col min="3104" max="3104" width="11.125" style="194" customWidth="1"/>
    <col min="3105" max="3105" width="10" style="194" customWidth="1"/>
    <col min="3106" max="3106" width="35.375" style="194" customWidth="1"/>
    <col min="3107" max="3107" width="12.875" style="194" customWidth="1"/>
    <col min="3108" max="3108" width="9" style="194" bestFit="1" customWidth="1"/>
    <col min="3109" max="3109" width="7.625" style="194"/>
    <col min="3110" max="3110" width="8.375" style="194" bestFit="1" customWidth="1"/>
    <col min="3111" max="3333" width="7.625" style="194"/>
    <col min="3334" max="3334" width="6.875" style="194" customWidth="1"/>
    <col min="3335" max="3335" width="44.875" style="194" customWidth="1"/>
    <col min="3336" max="3340" width="0" style="194" hidden="1" customWidth="1"/>
    <col min="3341" max="3341" width="19.5" style="194" customWidth="1"/>
    <col min="3342" max="3342" width="11.875" style="194" customWidth="1"/>
    <col min="3343" max="3343" width="13.125" style="194" customWidth="1"/>
    <col min="3344" max="3348" width="0" style="194" hidden="1" customWidth="1"/>
    <col min="3349" max="3349" width="11.375" style="194" customWidth="1"/>
    <col min="3350" max="3350" width="11.5" style="194" customWidth="1"/>
    <col min="3351" max="3354" width="0" style="194" hidden="1" customWidth="1"/>
    <col min="3355" max="3356" width="10.875" style="194" customWidth="1"/>
    <col min="3357" max="3357" width="12.375" style="194" customWidth="1"/>
    <col min="3358" max="3358" width="15" style="194" customWidth="1"/>
    <col min="3359" max="3359" width="12" style="194" customWidth="1"/>
    <col min="3360" max="3360" width="11.125" style="194" customWidth="1"/>
    <col min="3361" max="3361" width="10" style="194" customWidth="1"/>
    <col min="3362" max="3362" width="35.375" style="194" customWidth="1"/>
    <col min="3363" max="3363" width="12.875" style="194" customWidth="1"/>
    <col min="3364" max="3364" width="9" style="194" bestFit="1" customWidth="1"/>
    <col min="3365" max="3365" width="7.625" style="194"/>
    <col min="3366" max="3366" width="8.375" style="194" bestFit="1" customWidth="1"/>
    <col min="3367" max="3589" width="7.625" style="194"/>
    <col min="3590" max="3590" width="6.875" style="194" customWidth="1"/>
    <col min="3591" max="3591" width="44.875" style="194" customWidth="1"/>
    <col min="3592" max="3596" width="0" style="194" hidden="1" customWidth="1"/>
    <col min="3597" max="3597" width="19.5" style="194" customWidth="1"/>
    <col min="3598" max="3598" width="11.875" style="194" customWidth="1"/>
    <col min="3599" max="3599" width="13.125" style="194" customWidth="1"/>
    <col min="3600" max="3604" width="0" style="194" hidden="1" customWidth="1"/>
    <col min="3605" max="3605" width="11.375" style="194" customWidth="1"/>
    <col min="3606" max="3606" width="11.5" style="194" customWidth="1"/>
    <col min="3607" max="3610" width="0" style="194" hidden="1" customWidth="1"/>
    <col min="3611" max="3612" width="10.875" style="194" customWidth="1"/>
    <col min="3613" max="3613" width="12.375" style="194" customWidth="1"/>
    <col min="3614" max="3614" width="15" style="194" customWidth="1"/>
    <col min="3615" max="3615" width="12" style="194" customWidth="1"/>
    <col min="3616" max="3616" width="11.125" style="194" customWidth="1"/>
    <col min="3617" max="3617" width="10" style="194" customWidth="1"/>
    <col min="3618" max="3618" width="35.375" style="194" customWidth="1"/>
    <col min="3619" max="3619" width="12.875" style="194" customWidth="1"/>
    <col min="3620" max="3620" width="9" style="194" bestFit="1" customWidth="1"/>
    <col min="3621" max="3621" width="7.625" style="194"/>
    <col min="3622" max="3622" width="8.375" style="194" bestFit="1" customWidth="1"/>
    <col min="3623" max="3845" width="7.625" style="194"/>
    <col min="3846" max="3846" width="6.875" style="194" customWidth="1"/>
    <col min="3847" max="3847" width="44.875" style="194" customWidth="1"/>
    <col min="3848" max="3852" width="0" style="194" hidden="1" customWidth="1"/>
    <col min="3853" max="3853" width="19.5" style="194" customWidth="1"/>
    <col min="3854" max="3854" width="11.875" style="194" customWidth="1"/>
    <col min="3855" max="3855" width="13.125" style="194" customWidth="1"/>
    <col min="3856" max="3860" width="0" style="194" hidden="1" customWidth="1"/>
    <col min="3861" max="3861" width="11.375" style="194" customWidth="1"/>
    <col min="3862" max="3862" width="11.5" style="194" customWidth="1"/>
    <col min="3863" max="3866" width="0" style="194" hidden="1" customWidth="1"/>
    <col min="3867" max="3868" width="10.875" style="194" customWidth="1"/>
    <col min="3869" max="3869" width="12.375" style="194" customWidth="1"/>
    <col min="3870" max="3870" width="15" style="194" customWidth="1"/>
    <col min="3871" max="3871" width="12" style="194" customWidth="1"/>
    <col min="3872" max="3872" width="11.125" style="194" customWidth="1"/>
    <col min="3873" max="3873" width="10" style="194" customWidth="1"/>
    <col min="3874" max="3874" width="35.375" style="194" customWidth="1"/>
    <col min="3875" max="3875" width="12.875" style="194" customWidth="1"/>
    <col min="3876" max="3876" width="9" style="194" bestFit="1" customWidth="1"/>
    <col min="3877" max="3877" width="7.625" style="194"/>
    <col min="3878" max="3878" width="8.375" style="194" bestFit="1" customWidth="1"/>
    <col min="3879" max="4101" width="7.625" style="194"/>
    <col min="4102" max="4102" width="6.875" style="194" customWidth="1"/>
    <col min="4103" max="4103" width="44.875" style="194" customWidth="1"/>
    <col min="4104" max="4108" width="0" style="194" hidden="1" customWidth="1"/>
    <col min="4109" max="4109" width="19.5" style="194" customWidth="1"/>
    <col min="4110" max="4110" width="11.875" style="194" customWidth="1"/>
    <col min="4111" max="4111" width="13.125" style="194" customWidth="1"/>
    <col min="4112" max="4116" width="0" style="194" hidden="1" customWidth="1"/>
    <col min="4117" max="4117" width="11.375" style="194" customWidth="1"/>
    <col min="4118" max="4118" width="11.5" style="194" customWidth="1"/>
    <col min="4119" max="4122" width="0" style="194" hidden="1" customWidth="1"/>
    <col min="4123" max="4124" width="10.875" style="194" customWidth="1"/>
    <col min="4125" max="4125" width="12.375" style="194" customWidth="1"/>
    <col min="4126" max="4126" width="15" style="194" customWidth="1"/>
    <col min="4127" max="4127" width="12" style="194" customWidth="1"/>
    <col min="4128" max="4128" width="11.125" style="194" customWidth="1"/>
    <col min="4129" max="4129" width="10" style="194" customWidth="1"/>
    <col min="4130" max="4130" width="35.375" style="194" customWidth="1"/>
    <col min="4131" max="4131" width="12.875" style="194" customWidth="1"/>
    <col min="4132" max="4132" width="9" style="194" bestFit="1" customWidth="1"/>
    <col min="4133" max="4133" width="7.625" style="194"/>
    <col min="4134" max="4134" width="8.375" style="194" bestFit="1" customWidth="1"/>
    <col min="4135" max="4357" width="7.625" style="194"/>
    <col min="4358" max="4358" width="6.875" style="194" customWidth="1"/>
    <col min="4359" max="4359" width="44.875" style="194" customWidth="1"/>
    <col min="4360" max="4364" width="0" style="194" hidden="1" customWidth="1"/>
    <col min="4365" max="4365" width="19.5" style="194" customWidth="1"/>
    <col min="4366" max="4366" width="11.875" style="194" customWidth="1"/>
    <col min="4367" max="4367" width="13.125" style="194" customWidth="1"/>
    <col min="4368" max="4372" width="0" style="194" hidden="1" customWidth="1"/>
    <col min="4373" max="4373" width="11.375" style="194" customWidth="1"/>
    <col min="4374" max="4374" width="11.5" style="194" customWidth="1"/>
    <col min="4375" max="4378" width="0" style="194" hidden="1" customWidth="1"/>
    <col min="4379" max="4380" width="10.875" style="194" customWidth="1"/>
    <col min="4381" max="4381" width="12.375" style="194" customWidth="1"/>
    <col min="4382" max="4382" width="15" style="194" customWidth="1"/>
    <col min="4383" max="4383" width="12" style="194" customWidth="1"/>
    <col min="4384" max="4384" width="11.125" style="194" customWidth="1"/>
    <col min="4385" max="4385" width="10" style="194" customWidth="1"/>
    <col min="4386" max="4386" width="35.375" style="194" customWidth="1"/>
    <col min="4387" max="4387" width="12.875" style="194" customWidth="1"/>
    <col min="4388" max="4388" width="9" style="194" bestFit="1" customWidth="1"/>
    <col min="4389" max="4389" width="7.625" style="194"/>
    <col min="4390" max="4390" width="8.375" style="194" bestFit="1" customWidth="1"/>
    <col min="4391" max="4613" width="7.625" style="194"/>
    <col min="4614" max="4614" width="6.875" style="194" customWidth="1"/>
    <col min="4615" max="4615" width="44.875" style="194" customWidth="1"/>
    <col min="4616" max="4620" width="0" style="194" hidden="1" customWidth="1"/>
    <col min="4621" max="4621" width="19.5" style="194" customWidth="1"/>
    <col min="4622" max="4622" width="11.875" style="194" customWidth="1"/>
    <col min="4623" max="4623" width="13.125" style="194" customWidth="1"/>
    <col min="4624" max="4628" width="0" style="194" hidden="1" customWidth="1"/>
    <col min="4629" max="4629" width="11.375" style="194" customWidth="1"/>
    <col min="4630" max="4630" width="11.5" style="194" customWidth="1"/>
    <col min="4631" max="4634" width="0" style="194" hidden="1" customWidth="1"/>
    <col min="4635" max="4636" width="10.875" style="194" customWidth="1"/>
    <col min="4637" max="4637" width="12.375" style="194" customWidth="1"/>
    <col min="4638" max="4638" width="15" style="194" customWidth="1"/>
    <col min="4639" max="4639" width="12" style="194" customWidth="1"/>
    <col min="4640" max="4640" width="11.125" style="194" customWidth="1"/>
    <col min="4641" max="4641" width="10" style="194" customWidth="1"/>
    <col min="4642" max="4642" width="35.375" style="194" customWidth="1"/>
    <col min="4643" max="4643" width="12.875" style="194" customWidth="1"/>
    <col min="4644" max="4644" width="9" style="194" bestFit="1" customWidth="1"/>
    <col min="4645" max="4645" width="7.625" style="194"/>
    <col min="4646" max="4646" width="8.375" style="194" bestFit="1" customWidth="1"/>
    <col min="4647" max="4869" width="7.625" style="194"/>
    <col min="4870" max="4870" width="6.875" style="194" customWidth="1"/>
    <col min="4871" max="4871" width="44.875" style="194" customWidth="1"/>
    <col min="4872" max="4876" width="0" style="194" hidden="1" customWidth="1"/>
    <col min="4877" max="4877" width="19.5" style="194" customWidth="1"/>
    <col min="4878" max="4878" width="11.875" style="194" customWidth="1"/>
    <col min="4879" max="4879" width="13.125" style="194" customWidth="1"/>
    <col min="4880" max="4884" width="0" style="194" hidden="1" customWidth="1"/>
    <col min="4885" max="4885" width="11.375" style="194" customWidth="1"/>
    <col min="4886" max="4886" width="11.5" style="194" customWidth="1"/>
    <col min="4887" max="4890" width="0" style="194" hidden="1" customWidth="1"/>
    <col min="4891" max="4892" width="10.875" style="194" customWidth="1"/>
    <col min="4893" max="4893" width="12.375" style="194" customWidth="1"/>
    <col min="4894" max="4894" width="15" style="194" customWidth="1"/>
    <col min="4895" max="4895" width="12" style="194" customWidth="1"/>
    <col min="4896" max="4896" width="11.125" style="194" customWidth="1"/>
    <col min="4897" max="4897" width="10" style="194" customWidth="1"/>
    <col min="4898" max="4898" width="35.375" style="194" customWidth="1"/>
    <col min="4899" max="4899" width="12.875" style="194" customWidth="1"/>
    <col min="4900" max="4900" width="9" style="194" bestFit="1" customWidth="1"/>
    <col min="4901" max="4901" width="7.625" style="194"/>
    <col min="4902" max="4902" width="8.375" style="194" bestFit="1" customWidth="1"/>
    <col min="4903" max="5125" width="7.625" style="194"/>
    <col min="5126" max="5126" width="6.875" style="194" customWidth="1"/>
    <col min="5127" max="5127" width="44.875" style="194" customWidth="1"/>
    <col min="5128" max="5132" width="0" style="194" hidden="1" customWidth="1"/>
    <col min="5133" max="5133" width="19.5" style="194" customWidth="1"/>
    <col min="5134" max="5134" width="11.875" style="194" customWidth="1"/>
    <col min="5135" max="5135" width="13.125" style="194" customWidth="1"/>
    <col min="5136" max="5140" width="0" style="194" hidden="1" customWidth="1"/>
    <col min="5141" max="5141" width="11.375" style="194" customWidth="1"/>
    <col min="5142" max="5142" width="11.5" style="194" customWidth="1"/>
    <col min="5143" max="5146" width="0" style="194" hidden="1" customWidth="1"/>
    <col min="5147" max="5148" width="10.875" style="194" customWidth="1"/>
    <col min="5149" max="5149" width="12.375" style="194" customWidth="1"/>
    <col min="5150" max="5150" width="15" style="194" customWidth="1"/>
    <col min="5151" max="5151" width="12" style="194" customWidth="1"/>
    <col min="5152" max="5152" width="11.125" style="194" customWidth="1"/>
    <col min="5153" max="5153" width="10" style="194" customWidth="1"/>
    <col min="5154" max="5154" width="35.375" style="194" customWidth="1"/>
    <col min="5155" max="5155" width="12.875" style="194" customWidth="1"/>
    <col min="5156" max="5156" width="9" style="194" bestFit="1" customWidth="1"/>
    <col min="5157" max="5157" width="7.625" style="194"/>
    <col min="5158" max="5158" width="8.375" style="194" bestFit="1" customWidth="1"/>
    <col min="5159" max="5381" width="7.625" style="194"/>
    <col min="5382" max="5382" width="6.875" style="194" customWidth="1"/>
    <col min="5383" max="5383" width="44.875" style="194" customWidth="1"/>
    <col min="5384" max="5388" width="0" style="194" hidden="1" customWidth="1"/>
    <col min="5389" max="5389" width="19.5" style="194" customWidth="1"/>
    <col min="5390" max="5390" width="11.875" style="194" customWidth="1"/>
    <col min="5391" max="5391" width="13.125" style="194" customWidth="1"/>
    <col min="5392" max="5396" width="0" style="194" hidden="1" customWidth="1"/>
    <col min="5397" max="5397" width="11.375" style="194" customWidth="1"/>
    <col min="5398" max="5398" width="11.5" style="194" customWidth="1"/>
    <col min="5399" max="5402" width="0" style="194" hidden="1" customWidth="1"/>
    <col min="5403" max="5404" width="10.875" style="194" customWidth="1"/>
    <col min="5405" max="5405" width="12.375" style="194" customWidth="1"/>
    <col min="5406" max="5406" width="15" style="194" customWidth="1"/>
    <col min="5407" max="5407" width="12" style="194" customWidth="1"/>
    <col min="5408" max="5408" width="11.125" style="194" customWidth="1"/>
    <col min="5409" max="5409" width="10" style="194" customWidth="1"/>
    <col min="5410" max="5410" width="35.375" style="194" customWidth="1"/>
    <col min="5411" max="5411" width="12.875" style="194" customWidth="1"/>
    <col min="5412" max="5412" width="9" style="194" bestFit="1" customWidth="1"/>
    <col min="5413" max="5413" width="7.625" style="194"/>
    <col min="5414" max="5414" width="8.375" style="194" bestFit="1" customWidth="1"/>
    <col min="5415" max="5637" width="7.625" style="194"/>
    <col min="5638" max="5638" width="6.875" style="194" customWidth="1"/>
    <col min="5639" max="5639" width="44.875" style="194" customWidth="1"/>
    <col min="5640" max="5644" width="0" style="194" hidden="1" customWidth="1"/>
    <col min="5645" max="5645" width="19.5" style="194" customWidth="1"/>
    <col min="5646" max="5646" width="11.875" style="194" customWidth="1"/>
    <col min="5647" max="5647" width="13.125" style="194" customWidth="1"/>
    <col min="5648" max="5652" width="0" style="194" hidden="1" customWidth="1"/>
    <col min="5653" max="5653" width="11.375" style="194" customWidth="1"/>
    <col min="5654" max="5654" width="11.5" style="194" customWidth="1"/>
    <col min="5655" max="5658" width="0" style="194" hidden="1" customWidth="1"/>
    <col min="5659" max="5660" width="10.875" style="194" customWidth="1"/>
    <col min="5661" max="5661" width="12.375" style="194" customWidth="1"/>
    <col min="5662" max="5662" width="15" style="194" customWidth="1"/>
    <col min="5663" max="5663" width="12" style="194" customWidth="1"/>
    <col min="5664" max="5664" width="11.125" style="194" customWidth="1"/>
    <col min="5665" max="5665" width="10" style="194" customWidth="1"/>
    <col min="5666" max="5666" width="35.375" style="194" customWidth="1"/>
    <col min="5667" max="5667" width="12.875" style="194" customWidth="1"/>
    <col min="5668" max="5668" width="9" style="194" bestFit="1" customWidth="1"/>
    <col min="5669" max="5669" width="7.625" style="194"/>
    <col min="5670" max="5670" width="8.375" style="194" bestFit="1" customWidth="1"/>
    <col min="5671" max="5893" width="7.625" style="194"/>
    <col min="5894" max="5894" width="6.875" style="194" customWidth="1"/>
    <col min="5895" max="5895" width="44.875" style="194" customWidth="1"/>
    <col min="5896" max="5900" width="0" style="194" hidden="1" customWidth="1"/>
    <col min="5901" max="5901" width="19.5" style="194" customWidth="1"/>
    <col min="5902" max="5902" width="11.875" style="194" customWidth="1"/>
    <col min="5903" max="5903" width="13.125" style="194" customWidth="1"/>
    <col min="5904" max="5908" width="0" style="194" hidden="1" customWidth="1"/>
    <col min="5909" max="5909" width="11.375" style="194" customWidth="1"/>
    <col min="5910" max="5910" width="11.5" style="194" customWidth="1"/>
    <col min="5911" max="5914" width="0" style="194" hidden="1" customWidth="1"/>
    <col min="5915" max="5916" width="10.875" style="194" customWidth="1"/>
    <col min="5917" max="5917" width="12.375" style="194" customWidth="1"/>
    <col min="5918" max="5918" width="15" style="194" customWidth="1"/>
    <col min="5919" max="5919" width="12" style="194" customWidth="1"/>
    <col min="5920" max="5920" width="11.125" style="194" customWidth="1"/>
    <col min="5921" max="5921" width="10" style="194" customWidth="1"/>
    <col min="5922" max="5922" width="35.375" style="194" customWidth="1"/>
    <col min="5923" max="5923" width="12.875" style="194" customWidth="1"/>
    <col min="5924" max="5924" width="9" style="194" bestFit="1" customWidth="1"/>
    <col min="5925" max="5925" width="7.625" style="194"/>
    <col min="5926" max="5926" width="8.375" style="194" bestFit="1" customWidth="1"/>
    <col min="5927" max="6149" width="7.625" style="194"/>
    <col min="6150" max="6150" width="6.875" style="194" customWidth="1"/>
    <col min="6151" max="6151" width="44.875" style="194" customWidth="1"/>
    <col min="6152" max="6156" width="0" style="194" hidden="1" customWidth="1"/>
    <col min="6157" max="6157" width="19.5" style="194" customWidth="1"/>
    <col min="6158" max="6158" width="11.875" style="194" customWidth="1"/>
    <col min="6159" max="6159" width="13.125" style="194" customWidth="1"/>
    <col min="6160" max="6164" width="0" style="194" hidden="1" customWidth="1"/>
    <col min="6165" max="6165" width="11.375" style="194" customWidth="1"/>
    <col min="6166" max="6166" width="11.5" style="194" customWidth="1"/>
    <col min="6167" max="6170" width="0" style="194" hidden="1" customWidth="1"/>
    <col min="6171" max="6172" width="10.875" style="194" customWidth="1"/>
    <col min="6173" max="6173" width="12.375" style="194" customWidth="1"/>
    <col min="6174" max="6174" width="15" style="194" customWidth="1"/>
    <col min="6175" max="6175" width="12" style="194" customWidth="1"/>
    <col min="6176" max="6176" width="11.125" style="194" customWidth="1"/>
    <col min="6177" max="6177" width="10" style="194" customWidth="1"/>
    <col min="6178" max="6178" width="35.375" style="194" customWidth="1"/>
    <col min="6179" max="6179" width="12.875" style="194" customWidth="1"/>
    <col min="6180" max="6180" width="9" style="194" bestFit="1" customWidth="1"/>
    <col min="6181" max="6181" width="7.625" style="194"/>
    <col min="6182" max="6182" width="8.375" style="194" bestFit="1" customWidth="1"/>
    <col min="6183" max="6405" width="7.625" style="194"/>
    <col min="6406" max="6406" width="6.875" style="194" customWidth="1"/>
    <col min="6407" max="6407" width="44.875" style="194" customWidth="1"/>
    <col min="6408" max="6412" width="0" style="194" hidden="1" customWidth="1"/>
    <col min="6413" max="6413" width="19.5" style="194" customWidth="1"/>
    <col min="6414" max="6414" width="11.875" style="194" customWidth="1"/>
    <col min="6415" max="6415" width="13.125" style="194" customWidth="1"/>
    <col min="6416" max="6420" width="0" style="194" hidden="1" customWidth="1"/>
    <col min="6421" max="6421" width="11.375" style="194" customWidth="1"/>
    <col min="6422" max="6422" width="11.5" style="194" customWidth="1"/>
    <col min="6423" max="6426" width="0" style="194" hidden="1" customWidth="1"/>
    <col min="6427" max="6428" width="10.875" style="194" customWidth="1"/>
    <col min="6429" max="6429" width="12.375" style="194" customWidth="1"/>
    <col min="6430" max="6430" width="15" style="194" customWidth="1"/>
    <col min="6431" max="6431" width="12" style="194" customWidth="1"/>
    <col min="6432" max="6432" width="11.125" style="194" customWidth="1"/>
    <col min="6433" max="6433" width="10" style="194" customWidth="1"/>
    <col min="6434" max="6434" width="35.375" style="194" customWidth="1"/>
    <col min="6435" max="6435" width="12.875" style="194" customWidth="1"/>
    <col min="6436" max="6436" width="9" style="194" bestFit="1" customWidth="1"/>
    <col min="6437" max="6437" width="7.625" style="194"/>
    <col min="6438" max="6438" width="8.375" style="194" bestFit="1" customWidth="1"/>
    <col min="6439" max="6661" width="7.625" style="194"/>
    <col min="6662" max="6662" width="6.875" style="194" customWidth="1"/>
    <col min="6663" max="6663" width="44.875" style="194" customWidth="1"/>
    <col min="6664" max="6668" width="0" style="194" hidden="1" customWidth="1"/>
    <col min="6669" max="6669" width="19.5" style="194" customWidth="1"/>
    <col min="6670" max="6670" width="11.875" style="194" customWidth="1"/>
    <col min="6671" max="6671" width="13.125" style="194" customWidth="1"/>
    <col min="6672" max="6676" width="0" style="194" hidden="1" customWidth="1"/>
    <col min="6677" max="6677" width="11.375" style="194" customWidth="1"/>
    <col min="6678" max="6678" width="11.5" style="194" customWidth="1"/>
    <col min="6679" max="6682" width="0" style="194" hidden="1" customWidth="1"/>
    <col min="6683" max="6684" width="10.875" style="194" customWidth="1"/>
    <col min="6685" max="6685" width="12.375" style="194" customWidth="1"/>
    <col min="6686" max="6686" width="15" style="194" customWidth="1"/>
    <col min="6687" max="6687" width="12" style="194" customWidth="1"/>
    <col min="6688" max="6688" width="11.125" style="194" customWidth="1"/>
    <col min="6689" max="6689" width="10" style="194" customWidth="1"/>
    <col min="6690" max="6690" width="35.375" style="194" customWidth="1"/>
    <col min="6691" max="6691" width="12.875" style="194" customWidth="1"/>
    <col min="6692" max="6692" width="9" style="194" bestFit="1" customWidth="1"/>
    <col min="6693" max="6693" width="7.625" style="194"/>
    <col min="6694" max="6694" width="8.375" style="194" bestFit="1" customWidth="1"/>
    <col min="6695" max="6917" width="7.625" style="194"/>
    <col min="6918" max="6918" width="6.875" style="194" customWidth="1"/>
    <col min="6919" max="6919" width="44.875" style="194" customWidth="1"/>
    <col min="6920" max="6924" width="0" style="194" hidden="1" customWidth="1"/>
    <col min="6925" max="6925" width="19.5" style="194" customWidth="1"/>
    <col min="6926" max="6926" width="11.875" style="194" customWidth="1"/>
    <col min="6927" max="6927" width="13.125" style="194" customWidth="1"/>
    <col min="6928" max="6932" width="0" style="194" hidden="1" customWidth="1"/>
    <col min="6933" max="6933" width="11.375" style="194" customWidth="1"/>
    <col min="6934" max="6934" width="11.5" style="194" customWidth="1"/>
    <col min="6935" max="6938" width="0" style="194" hidden="1" customWidth="1"/>
    <col min="6939" max="6940" width="10.875" style="194" customWidth="1"/>
    <col min="6941" max="6941" width="12.375" style="194" customWidth="1"/>
    <col min="6942" max="6942" width="15" style="194" customWidth="1"/>
    <col min="6943" max="6943" width="12" style="194" customWidth="1"/>
    <col min="6944" max="6944" width="11.125" style="194" customWidth="1"/>
    <col min="6945" max="6945" width="10" style="194" customWidth="1"/>
    <col min="6946" max="6946" width="35.375" style="194" customWidth="1"/>
    <col min="6947" max="6947" width="12.875" style="194" customWidth="1"/>
    <col min="6948" max="6948" width="9" style="194" bestFit="1" customWidth="1"/>
    <col min="6949" max="6949" width="7.625" style="194"/>
    <col min="6950" max="6950" width="8.375" style="194" bestFit="1" customWidth="1"/>
    <col min="6951" max="7173" width="7.625" style="194"/>
    <col min="7174" max="7174" width="6.875" style="194" customWidth="1"/>
    <col min="7175" max="7175" width="44.875" style="194" customWidth="1"/>
    <col min="7176" max="7180" width="0" style="194" hidden="1" customWidth="1"/>
    <col min="7181" max="7181" width="19.5" style="194" customWidth="1"/>
    <col min="7182" max="7182" width="11.875" style="194" customWidth="1"/>
    <col min="7183" max="7183" width="13.125" style="194" customWidth="1"/>
    <col min="7184" max="7188" width="0" style="194" hidden="1" customWidth="1"/>
    <col min="7189" max="7189" width="11.375" style="194" customWidth="1"/>
    <col min="7190" max="7190" width="11.5" style="194" customWidth="1"/>
    <col min="7191" max="7194" width="0" style="194" hidden="1" customWidth="1"/>
    <col min="7195" max="7196" width="10.875" style="194" customWidth="1"/>
    <col min="7197" max="7197" width="12.375" style="194" customWidth="1"/>
    <col min="7198" max="7198" width="15" style="194" customWidth="1"/>
    <col min="7199" max="7199" width="12" style="194" customWidth="1"/>
    <col min="7200" max="7200" width="11.125" style="194" customWidth="1"/>
    <col min="7201" max="7201" width="10" style="194" customWidth="1"/>
    <col min="7202" max="7202" width="35.375" style="194" customWidth="1"/>
    <col min="7203" max="7203" width="12.875" style="194" customWidth="1"/>
    <col min="7204" max="7204" width="9" style="194" bestFit="1" customWidth="1"/>
    <col min="7205" max="7205" width="7.625" style="194"/>
    <col min="7206" max="7206" width="8.375" style="194" bestFit="1" customWidth="1"/>
    <col min="7207" max="7429" width="7.625" style="194"/>
    <col min="7430" max="7430" width="6.875" style="194" customWidth="1"/>
    <col min="7431" max="7431" width="44.875" style="194" customWidth="1"/>
    <col min="7432" max="7436" width="0" style="194" hidden="1" customWidth="1"/>
    <col min="7437" max="7437" width="19.5" style="194" customWidth="1"/>
    <col min="7438" max="7438" width="11.875" style="194" customWidth="1"/>
    <col min="7439" max="7439" width="13.125" style="194" customWidth="1"/>
    <col min="7440" max="7444" width="0" style="194" hidden="1" customWidth="1"/>
    <col min="7445" max="7445" width="11.375" style="194" customWidth="1"/>
    <col min="7446" max="7446" width="11.5" style="194" customWidth="1"/>
    <col min="7447" max="7450" width="0" style="194" hidden="1" customWidth="1"/>
    <col min="7451" max="7452" width="10.875" style="194" customWidth="1"/>
    <col min="7453" max="7453" width="12.375" style="194" customWidth="1"/>
    <col min="7454" max="7454" width="15" style="194" customWidth="1"/>
    <col min="7455" max="7455" width="12" style="194" customWidth="1"/>
    <col min="7456" max="7456" width="11.125" style="194" customWidth="1"/>
    <col min="7457" max="7457" width="10" style="194" customWidth="1"/>
    <col min="7458" max="7458" width="35.375" style="194" customWidth="1"/>
    <col min="7459" max="7459" width="12.875" style="194" customWidth="1"/>
    <col min="7460" max="7460" width="9" style="194" bestFit="1" customWidth="1"/>
    <col min="7461" max="7461" width="7.625" style="194"/>
    <col min="7462" max="7462" width="8.375" style="194" bestFit="1" customWidth="1"/>
    <col min="7463" max="7685" width="7.625" style="194"/>
    <col min="7686" max="7686" width="6.875" style="194" customWidth="1"/>
    <col min="7687" max="7687" width="44.875" style="194" customWidth="1"/>
    <col min="7688" max="7692" width="0" style="194" hidden="1" customWidth="1"/>
    <col min="7693" max="7693" width="19.5" style="194" customWidth="1"/>
    <col min="7694" max="7694" width="11.875" style="194" customWidth="1"/>
    <col min="7695" max="7695" width="13.125" style="194" customWidth="1"/>
    <col min="7696" max="7700" width="0" style="194" hidden="1" customWidth="1"/>
    <col min="7701" max="7701" width="11.375" style="194" customWidth="1"/>
    <col min="7702" max="7702" width="11.5" style="194" customWidth="1"/>
    <col min="7703" max="7706" width="0" style="194" hidden="1" customWidth="1"/>
    <col min="7707" max="7708" width="10.875" style="194" customWidth="1"/>
    <col min="7709" max="7709" width="12.375" style="194" customWidth="1"/>
    <col min="7710" max="7710" width="15" style="194" customWidth="1"/>
    <col min="7711" max="7711" width="12" style="194" customWidth="1"/>
    <col min="7712" max="7712" width="11.125" style="194" customWidth="1"/>
    <col min="7713" max="7713" width="10" style="194" customWidth="1"/>
    <col min="7714" max="7714" width="35.375" style="194" customWidth="1"/>
    <col min="7715" max="7715" width="12.875" style="194" customWidth="1"/>
    <col min="7716" max="7716" width="9" style="194" bestFit="1" customWidth="1"/>
    <col min="7717" max="7717" width="7.625" style="194"/>
    <col min="7718" max="7718" width="8.375" style="194" bestFit="1" customWidth="1"/>
    <col min="7719" max="7941" width="7.625" style="194"/>
    <col min="7942" max="7942" width="6.875" style="194" customWidth="1"/>
    <col min="7943" max="7943" width="44.875" style="194" customWidth="1"/>
    <col min="7944" max="7948" width="0" style="194" hidden="1" customWidth="1"/>
    <col min="7949" max="7949" width="19.5" style="194" customWidth="1"/>
    <col min="7950" max="7950" width="11.875" style="194" customWidth="1"/>
    <col min="7951" max="7951" width="13.125" style="194" customWidth="1"/>
    <col min="7952" max="7956" width="0" style="194" hidden="1" customWidth="1"/>
    <col min="7957" max="7957" width="11.375" style="194" customWidth="1"/>
    <col min="7958" max="7958" width="11.5" style="194" customWidth="1"/>
    <col min="7959" max="7962" width="0" style="194" hidden="1" customWidth="1"/>
    <col min="7963" max="7964" width="10.875" style="194" customWidth="1"/>
    <col min="7965" max="7965" width="12.375" style="194" customWidth="1"/>
    <col min="7966" max="7966" width="15" style="194" customWidth="1"/>
    <col min="7967" max="7967" width="12" style="194" customWidth="1"/>
    <col min="7968" max="7968" width="11.125" style="194" customWidth="1"/>
    <col min="7969" max="7969" width="10" style="194" customWidth="1"/>
    <col min="7970" max="7970" width="35.375" style="194" customWidth="1"/>
    <col min="7971" max="7971" width="12.875" style="194" customWidth="1"/>
    <col min="7972" max="7972" width="9" style="194" bestFit="1" customWidth="1"/>
    <col min="7973" max="7973" width="7.625" style="194"/>
    <col min="7974" max="7974" width="8.375" style="194" bestFit="1" customWidth="1"/>
    <col min="7975" max="8197" width="7.625" style="194"/>
    <col min="8198" max="8198" width="6.875" style="194" customWidth="1"/>
    <col min="8199" max="8199" width="44.875" style="194" customWidth="1"/>
    <col min="8200" max="8204" width="0" style="194" hidden="1" customWidth="1"/>
    <col min="8205" max="8205" width="19.5" style="194" customWidth="1"/>
    <col min="8206" max="8206" width="11.875" style="194" customWidth="1"/>
    <col min="8207" max="8207" width="13.125" style="194" customWidth="1"/>
    <col min="8208" max="8212" width="0" style="194" hidden="1" customWidth="1"/>
    <col min="8213" max="8213" width="11.375" style="194" customWidth="1"/>
    <col min="8214" max="8214" width="11.5" style="194" customWidth="1"/>
    <col min="8215" max="8218" width="0" style="194" hidden="1" customWidth="1"/>
    <col min="8219" max="8220" width="10.875" style="194" customWidth="1"/>
    <col min="8221" max="8221" width="12.375" style="194" customWidth="1"/>
    <col min="8222" max="8222" width="15" style="194" customWidth="1"/>
    <col min="8223" max="8223" width="12" style="194" customWidth="1"/>
    <col min="8224" max="8224" width="11.125" style="194" customWidth="1"/>
    <col min="8225" max="8225" width="10" style="194" customWidth="1"/>
    <col min="8226" max="8226" width="35.375" style="194" customWidth="1"/>
    <col min="8227" max="8227" width="12.875" style="194" customWidth="1"/>
    <col min="8228" max="8228" width="9" style="194" bestFit="1" customWidth="1"/>
    <col min="8229" max="8229" width="7.625" style="194"/>
    <col min="8230" max="8230" width="8.375" style="194" bestFit="1" customWidth="1"/>
    <col min="8231" max="8453" width="7.625" style="194"/>
    <col min="8454" max="8454" width="6.875" style="194" customWidth="1"/>
    <col min="8455" max="8455" width="44.875" style="194" customWidth="1"/>
    <col min="8456" max="8460" width="0" style="194" hidden="1" customWidth="1"/>
    <col min="8461" max="8461" width="19.5" style="194" customWidth="1"/>
    <col min="8462" max="8462" width="11.875" style="194" customWidth="1"/>
    <col min="8463" max="8463" width="13.125" style="194" customWidth="1"/>
    <col min="8464" max="8468" width="0" style="194" hidden="1" customWidth="1"/>
    <col min="8469" max="8469" width="11.375" style="194" customWidth="1"/>
    <col min="8470" max="8470" width="11.5" style="194" customWidth="1"/>
    <col min="8471" max="8474" width="0" style="194" hidden="1" customWidth="1"/>
    <col min="8475" max="8476" width="10.875" style="194" customWidth="1"/>
    <col min="8477" max="8477" width="12.375" style="194" customWidth="1"/>
    <col min="8478" max="8478" width="15" style="194" customWidth="1"/>
    <col min="8479" max="8479" width="12" style="194" customWidth="1"/>
    <col min="8480" max="8480" width="11.125" style="194" customWidth="1"/>
    <col min="8481" max="8481" width="10" style="194" customWidth="1"/>
    <col min="8482" max="8482" width="35.375" style="194" customWidth="1"/>
    <col min="8483" max="8483" width="12.875" style="194" customWidth="1"/>
    <col min="8484" max="8484" width="9" style="194" bestFit="1" customWidth="1"/>
    <col min="8485" max="8485" width="7.625" style="194"/>
    <col min="8486" max="8486" width="8.375" style="194" bestFit="1" customWidth="1"/>
    <col min="8487" max="8709" width="7.625" style="194"/>
    <col min="8710" max="8710" width="6.875" style="194" customWidth="1"/>
    <col min="8711" max="8711" width="44.875" style="194" customWidth="1"/>
    <col min="8712" max="8716" width="0" style="194" hidden="1" customWidth="1"/>
    <col min="8717" max="8717" width="19.5" style="194" customWidth="1"/>
    <col min="8718" max="8718" width="11.875" style="194" customWidth="1"/>
    <col min="8719" max="8719" width="13.125" style="194" customWidth="1"/>
    <col min="8720" max="8724" width="0" style="194" hidden="1" customWidth="1"/>
    <col min="8725" max="8725" width="11.375" style="194" customWidth="1"/>
    <col min="8726" max="8726" width="11.5" style="194" customWidth="1"/>
    <col min="8727" max="8730" width="0" style="194" hidden="1" customWidth="1"/>
    <col min="8731" max="8732" width="10.875" style="194" customWidth="1"/>
    <col min="8733" max="8733" width="12.375" style="194" customWidth="1"/>
    <col min="8734" max="8734" width="15" style="194" customWidth="1"/>
    <col min="8735" max="8735" width="12" style="194" customWidth="1"/>
    <col min="8736" max="8736" width="11.125" style="194" customWidth="1"/>
    <col min="8737" max="8737" width="10" style="194" customWidth="1"/>
    <col min="8738" max="8738" width="35.375" style="194" customWidth="1"/>
    <col min="8739" max="8739" width="12.875" style="194" customWidth="1"/>
    <col min="8740" max="8740" width="9" style="194" bestFit="1" customWidth="1"/>
    <col min="8741" max="8741" width="7.625" style="194"/>
    <col min="8742" max="8742" width="8.375" style="194" bestFit="1" customWidth="1"/>
    <col min="8743" max="8965" width="7.625" style="194"/>
    <col min="8966" max="8966" width="6.875" style="194" customWidth="1"/>
    <col min="8967" max="8967" width="44.875" style="194" customWidth="1"/>
    <col min="8968" max="8972" width="0" style="194" hidden="1" customWidth="1"/>
    <col min="8973" max="8973" width="19.5" style="194" customWidth="1"/>
    <col min="8974" max="8974" width="11.875" style="194" customWidth="1"/>
    <col min="8975" max="8975" width="13.125" style="194" customWidth="1"/>
    <col min="8976" max="8980" width="0" style="194" hidden="1" customWidth="1"/>
    <col min="8981" max="8981" width="11.375" style="194" customWidth="1"/>
    <col min="8982" max="8982" width="11.5" style="194" customWidth="1"/>
    <col min="8983" max="8986" width="0" style="194" hidden="1" customWidth="1"/>
    <col min="8987" max="8988" width="10.875" style="194" customWidth="1"/>
    <col min="8989" max="8989" width="12.375" style="194" customWidth="1"/>
    <col min="8990" max="8990" width="15" style="194" customWidth="1"/>
    <col min="8991" max="8991" width="12" style="194" customWidth="1"/>
    <col min="8992" max="8992" width="11.125" style="194" customWidth="1"/>
    <col min="8993" max="8993" width="10" style="194" customWidth="1"/>
    <col min="8994" max="8994" width="35.375" style="194" customWidth="1"/>
    <col min="8995" max="8995" width="12.875" style="194" customWidth="1"/>
    <col min="8996" max="8996" width="9" style="194" bestFit="1" customWidth="1"/>
    <col min="8997" max="8997" width="7.625" style="194"/>
    <col min="8998" max="8998" width="8.375" style="194" bestFit="1" customWidth="1"/>
    <col min="8999" max="9221" width="7.625" style="194"/>
    <col min="9222" max="9222" width="6.875" style="194" customWidth="1"/>
    <col min="9223" max="9223" width="44.875" style="194" customWidth="1"/>
    <col min="9224" max="9228" width="0" style="194" hidden="1" customWidth="1"/>
    <col min="9229" max="9229" width="19.5" style="194" customWidth="1"/>
    <col min="9230" max="9230" width="11.875" style="194" customWidth="1"/>
    <col min="9231" max="9231" width="13.125" style="194" customWidth="1"/>
    <col min="9232" max="9236" width="0" style="194" hidden="1" customWidth="1"/>
    <col min="9237" max="9237" width="11.375" style="194" customWidth="1"/>
    <col min="9238" max="9238" width="11.5" style="194" customWidth="1"/>
    <col min="9239" max="9242" width="0" style="194" hidden="1" customWidth="1"/>
    <col min="9243" max="9244" width="10.875" style="194" customWidth="1"/>
    <col min="9245" max="9245" width="12.375" style="194" customWidth="1"/>
    <col min="9246" max="9246" width="15" style="194" customWidth="1"/>
    <col min="9247" max="9247" width="12" style="194" customWidth="1"/>
    <col min="9248" max="9248" width="11.125" style="194" customWidth="1"/>
    <col min="9249" max="9249" width="10" style="194" customWidth="1"/>
    <col min="9250" max="9250" width="35.375" style="194" customWidth="1"/>
    <col min="9251" max="9251" width="12.875" style="194" customWidth="1"/>
    <col min="9252" max="9252" width="9" style="194" bestFit="1" customWidth="1"/>
    <col min="9253" max="9253" width="7.625" style="194"/>
    <col min="9254" max="9254" width="8.375" style="194" bestFit="1" customWidth="1"/>
    <col min="9255" max="9477" width="7.625" style="194"/>
    <col min="9478" max="9478" width="6.875" style="194" customWidth="1"/>
    <col min="9479" max="9479" width="44.875" style="194" customWidth="1"/>
    <col min="9480" max="9484" width="0" style="194" hidden="1" customWidth="1"/>
    <col min="9485" max="9485" width="19.5" style="194" customWidth="1"/>
    <col min="9486" max="9486" width="11.875" style="194" customWidth="1"/>
    <col min="9487" max="9487" width="13.125" style="194" customWidth="1"/>
    <col min="9488" max="9492" width="0" style="194" hidden="1" customWidth="1"/>
    <col min="9493" max="9493" width="11.375" style="194" customWidth="1"/>
    <col min="9494" max="9494" width="11.5" style="194" customWidth="1"/>
    <col min="9495" max="9498" width="0" style="194" hidden="1" customWidth="1"/>
    <col min="9499" max="9500" width="10.875" style="194" customWidth="1"/>
    <col min="9501" max="9501" width="12.375" style="194" customWidth="1"/>
    <col min="9502" max="9502" width="15" style="194" customWidth="1"/>
    <col min="9503" max="9503" width="12" style="194" customWidth="1"/>
    <col min="9504" max="9504" width="11.125" style="194" customWidth="1"/>
    <col min="9505" max="9505" width="10" style="194" customWidth="1"/>
    <col min="9506" max="9506" width="35.375" style="194" customWidth="1"/>
    <col min="9507" max="9507" width="12.875" style="194" customWidth="1"/>
    <col min="9508" max="9508" width="9" style="194" bestFit="1" customWidth="1"/>
    <col min="9509" max="9509" width="7.625" style="194"/>
    <col min="9510" max="9510" width="8.375" style="194" bestFit="1" customWidth="1"/>
    <col min="9511" max="9733" width="7.625" style="194"/>
    <col min="9734" max="9734" width="6.875" style="194" customWidth="1"/>
    <col min="9735" max="9735" width="44.875" style="194" customWidth="1"/>
    <col min="9736" max="9740" width="0" style="194" hidden="1" customWidth="1"/>
    <col min="9741" max="9741" width="19.5" style="194" customWidth="1"/>
    <col min="9742" max="9742" width="11.875" style="194" customWidth="1"/>
    <col min="9743" max="9743" width="13.125" style="194" customWidth="1"/>
    <col min="9744" max="9748" width="0" style="194" hidden="1" customWidth="1"/>
    <col min="9749" max="9749" width="11.375" style="194" customWidth="1"/>
    <col min="9750" max="9750" width="11.5" style="194" customWidth="1"/>
    <col min="9751" max="9754" width="0" style="194" hidden="1" customWidth="1"/>
    <col min="9755" max="9756" width="10.875" style="194" customWidth="1"/>
    <col min="9757" max="9757" width="12.375" style="194" customWidth="1"/>
    <col min="9758" max="9758" width="15" style="194" customWidth="1"/>
    <col min="9759" max="9759" width="12" style="194" customWidth="1"/>
    <col min="9760" max="9760" width="11.125" style="194" customWidth="1"/>
    <col min="9761" max="9761" width="10" style="194" customWidth="1"/>
    <col min="9762" max="9762" width="35.375" style="194" customWidth="1"/>
    <col min="9763" max="9763" width="12.875" style="194" customWidth="1"/>
    <col min="9764" max="9764" width="9" style="194" bestFit="1" customWidth="1"/>
    <col min="9765" max="9765" width="7.625" style="194"/>
    <col min="9766" max="9766" width="8.375" style="194" bestFit="1" customWidth="1"/>
    <col min="9767" max="9989" width="7.625" style="194"/>
    <col min="9990" max="9990" width="6.875" style="194" customWidth="1"/>
    <col min="9991" max="9991" width="44.875" style="194" customWidth="1"/>
    <col min="9992" max="9996" width="0" style="194" hidden="1" customWidth="1"/>
    <col min="9997" max="9997" width="19.5" style="194" customWidth="1"/>
    <col min="9998" max="9998" width="11.875" style="194" customWidth="1"/>
    <col min="9999" max="9999" width="13.125" style="194" customWidth="1"/>
    <col min="10000" max="10004" width="0" style="194" hidden="1" customWidth="1"/>
    <col min="10005" max="10005" width="11.375" style="194" customWidth="1"/>
    <col min="10006" max="10006" width="11.5" style="194" customWidth="1"/>
    <col min="10007" max="10010" width="0" style="194" hidden="1" customWidth="1"/>
    <col min="10011" max="10012" width="10.875" style="194" customWidth="1"/>
    <col min="10013" max="10013" width="12.375" style="194" customWidth="1"/>
    <col min="10014" max="10014" width="15" style="194" customWidth="1"/>
    <col min="10015" max="10015" width="12" style="194" customWidth="1"/>
    <col min="10016" max="10016" width="11.125" style="194" customWidth="1"/>
    <col min="10017" max="10017" width="10" style="194" customWidth="1"/>
    <col min="10018" max="10018" width="35.375" style="194" customWidth="1"/>
    <col min="10019" max="10019" width="12.875" style="194" customWidth="1"/>
    <col min="10020" max="10020" width="9" style="194" bestFit="1" customWidth="1"/>
    <col min="10021" max="10021" width="7.625" style="194"/>
    <col min="10022" max="10022" width="8.375" style="194" bestFit="1" customWidth="1"/>
    <col min="10023" max="10245" width="7.625" style="194"/>
    <col min="10246" max="10246" width="6.875" style="194" customWidth="1"/>
    <col min="10247" max="10247" width="44.875" style="194" customWidth="1"/>
    <col min="10248" max="10252" width="0" style="194" hidden="1" customWidth="1"/>
    <col min="10253" max="10253" width="19.5" style="194" customWidth="1"/>
    <col min="10254" max="10254" width="11.875" style="194" customWidth="1"/>
    <col min="10255" max="10255" width="13.125" style="194" customWidth="1"/>
    <col min="10256" max="10260" width="0" style="194" hidden="1" customWidth="1"/>
    <col min="10261" max="10261" width="11.375" style="194" customWidth="1"/>
    <col min="10262" max="10262" width="11.5" style="194" customWidth="1"/>
    <col min="10263" max="10266" width="0" style="194" hidden="1" customWidth="1"/>
    <col min="10267" max="10268" width="10.875" style="194" customWidth="1"/>
    <col min="10269" max="10269" width="12.375" style="194" customWidth="1"/>
    <col min="10270" max="10270" width="15" style="194" customWidth="1"/>
    <col min="10271" max="10271" width="12" style="194" customWidth="1"/>
    <col min="10272" max="10272" width="11.125" style="194" customWidth="1"/>
    <col min="10273" max="10273" width="10" style="194" customWidth="1"/>
    <col min="10274" max="10274" width="35.375" style="194" customWidth="1"/>
    <col min="10275" max="10275" width="12.875" style="194" customWidth="1"/>
    <col min="10276" max="10276" width="9" style="194" bestFit="1" customWidth="1"/>
    <col min="10277" max="10277" width="7.625" style="194"/>
    <col min="10278" max="10278" width="8.375" style="194" bestFit="1" customWidth="1"/>
    <col min="10279" max="10501" width="7.625" style="194"/>
    <col min="10502" max="10502" width="6.875" style="194" customWidth="1"/>
    <col min="10503" max="10503" width="44.875" style="194" customWidth="1"/>
    <col min="10504" max="10508" width="0" style="194" hidden="1" customWidth="1"/>
    <col min="10509" max="10509" width="19.5" style="194" customWidth="1"/>
    <col min="10510" max="10510" width="11.875" style="194" customWidth="1"/>
    <col min="10511" max="10511" width="13.125" style="194" customWidth="1"/>
    <col min="10512" max="10516" width="0" style="194" hidden="1" customWidth="1"/>
    <col min="10517" max="10517" width="11.375" style="194" customWidth="1"/>
    <col min="10518" max="10518" width="11.5" style="194" customWidth="1"/>
    <col min="10519" max="10522" width="0" style="194" hidden="1" customWidth="1"/>
    <col min="10523" max="10524" width="10.875" style="194" customWidth="1"/>
    <col min="10525" max="10525" width="12.375" style="194" customWidth="1"/>
    <col min="10526" max="10526" width="15" style="194" customWidth="1"/>
    <col min="10527" max="10527" width="12" style="194" customWidth="1"/>
    <col min="10528" max="10528" width="11.125" style="194" customWidth="1"/>
    <col min="10529" max="10529" width="10" style="194" customWidth="1"/>
    <col min="10530" max="10530" width="35.375" style="194" customWidth="1"/>
    <col min="10531" max="10531" width="12.875" style="194" customWidth="1"/>
    <col min="10532" max="10532" width="9" style="194" bestFit="1" customWidth="1"/>
    <col min="10533" max="10533" width="7.625" style="194"/>
    <col min="10534" max="10534" width="8.375" style="194" bestFit="1" customWidth="1"/>
    <col min="10535" max="10757" width="7.625" style="194"/>
    <col min="10758" max="10758" width="6.875" style="194" customWidth="1"/>
    <col min="10759" max="10759" width="44.875" style="194" customWidth="1"/>
    <col min="10760" max="10764" width="0" style="194" hidden="1" customWidth="1"/>
    <col min="10765" max="10765" width="19.5" style="194" customWidth="1"/>
    <col min="10766" max="10766" width="11.875" style="194" customWidth="1"/>
    <col min="10767" max="10767" width="13.125" style="194" customWidth="1"/>
    <col min="10768" max="10772" width="0" style="194" hidden="1" customWidth="1"/>
    <col min="10773" max="10773" width="11.375" style="194" customWidth="1"/>
    <col min="10774" max="10774" width="11.5" style="194" customWidth="1"/>
    <col min="10775" max="10778" width="0" style="194" hidden="1" customWidth="1"/>
    <col min="10779" max="10780" width="10.875" style="194" customWidth="1"/>
    <col min="10781" max="10781" width="12.375" style="194" customWidth="1"/>
    <col min="10782" max="10782" width="15" style="194" customWidth="1"/>
    <col min="10783" max="10783" width="12" style="194" customWidth="1"/>
    <col min="10784" max="10784" width="11.125" style="194" customWidth="1"/>
    <col min="10785" max="10785" width="10" style="194" customWidth="1"/>
    <col min="10786" max="10786" width="35.375" style="194" customWidth="1"/>
    <col min="10787" max="10787" width="12.875" style="194" customWidth="1"/>
    <col min="10788" max="10788" width="9" style="194" bestFit="1" customWidth="1"/>
    <col min="10789" max="10789" width="7.625" style="194"/>
    <col min="10790" max="10790" width="8.375" style="194" bestFit="1" customWidth="1"/>
    <col min="10791" max="11013" width="7.625" style="194"/>
    <col min="11014" max="11014" width="6.875" style="194" customWidth="1"/>
    <col min="11015" max="11015" width="44.875" style="194" customWidth="1"/>
    <col min="11016" max="11020" width="0" style="194" hidden="1" customWidth="1"/>
    <col min="11021" max="11021" width="19.5" style="194" customWidth="1"/>
    <col min="11022" max="11022" width="11.875" style="194" customWidth="1"/>
    <col min="11023" max="11023" width="13.125" style="194" customWidth="1"/>
    <col min="11024" max="11028" width="0" style="194" hidden="1" customWidth="1"/>
    <col min="11029" max="11029" width="11.375" style="194" customWidth="1"/>
    <col min="11030" max="11030" width="11.5" style="194" customWidth="1"/>
    <col min="11031" max="11034" width="0" style="194" hidden="1" customWidth="1"/>
    <col min="11035" max="11036" width="10.875" style="194" customWidth="1"/>
    <col min="11037" max="11037" width="12.375" style="194" customWidth="1"/>
    <col min="11038" max="11038" width="15" style="194" customWidth="1"/>
    <col min="11039" max="11039" width="12" style="194" customWidth="1"/>
    <col min="11040" max="11040" width="11.125" style="194" customWidth="1"/>
    <col min="11041" max="11041" width="10" style="194" customWidth="1"/>
    <col min="11042" max="11042" width="35.375" style="194" customWidth="1"/>
    <col min="11043" max="11043" width="12.875" style="194" customWidth="1"/>
    <col min="11044" max="11044" width="9" style="194" bestFit="1" customWidth="1"/>
    <col min="11045" max="11045" width="7.625" style="194"/>
    <col min="11046" max="11046" width="8.375" style="194" bestFit="1" customWidth="1"/>
    <col min="11047" max="11269" width="7.625" style="194"/>
    <col min="11270" max="11270" width="6.875" style="194" customWidth="1"/>
    <col min="11271" max="11271" width="44.875" style="194" customWidth="1"/>
    <col min="11272" max="11276" width="0" style="194" hidden="1" customWidth="1"/>
    <col min="11277" max="11277" width="19.5" style="194" customWidth="1"/>
    <col min="11278" max="11278" width="11.875" style="194" customWidth="1"/>
    <col min="11279" max="11279" width="13.125" style="194" customWidth="1"/>
    <col min="11280" max="11284" width="0" style="194" hidden="1" customWidth="1"/>
    <col min="11285" max="11285" width="11.375" style="194" customWidth="1"/>
    <col min="11286" max="11286" width="11.5" style="194" customWidth="1"/>
    <col min="11287" max="11290" width="0" style="194" hidden="1" customWidth="1"/>
    <col min="11291" max="11292" width="10.875" style="194" customWidth="1"/>
    <col min="11293" max="11293" width="12.375" style="194" customWidth="1"/>
    <col min="11294" max="11294" width="15" style="194" customWidth="1"/>
    <col min="11295" max="11295" width="12" style="194" customWidth="1"/>
    <col min="11296" max="11296" width="11.125" style="194" customWidth="1"/>
    <col min="11297" max="11297" width="10" style="194" customWidth="1"/>
    <col min="11298" max="11298" width="35.375" style="194" customWidth="1"/>
    <col min="11299" max="11299" width="12.875" style="194" customWidth="1"/>
    <col min="11300" max="11300" width="9" style="194" bestFit="1" customWidth="1"/>
    <col min="11301" max="11301" width="7.625" style="194"/>
    <col min="11302" max="11302" width="8.375" style="194" bestFit="1" customWidth="1"/>
    <col min="11303" max="11525" width="7.625" style="194"/>
    <col min="11526" max="11526" width="6.875" style="194" customWidth="1"/>
    <col min="11527" max="11527" width="44.875" style="194" customWidth="1"/>
    <col min="11528" max="11532" width="0" style="194" hidden="1" customWidth="1"/>
    <col min="11533" max="11533" width="19.5" style="194" customWidth="1"/>
    <col min="11534" max="11534" width="11.875" style="194" customWidth="1"/>
    <col min="11535" max="11535" width="13.125" style="194" customWidth="1"/>
    <col min="11536" max="11540" width="0" style="194" hidden="1" customWidth="1"/>
    <col min="11541" max="11541" width="11.375" style="194" customWidth="1"/>
    <col min="11542" max="11542" width="11.5" style="194" customWidth="1"/>
    <col min="11543" max="11546" width="0" style="194" hidden="1" customWidth="1"/>
    <col min="11547" max="11548" width="10.875" style="194" customWidth="1"/>
    <col min="11549" max="11549" width="12.375" style="194" customWidth="1"/>
    <col min="11550" max="11550" width="15" style="194" customWidth="1"/>
    <col min="11551" max="11551" width="12" style="194" customWidth="1"/>
    <col min="11552" max="11552" width="11.125" style="194" customWidth="1"/>
    <col min="11553" max="11553" width="10" style="194" customWidth="1"/>
    <col min="11554" max="11554" width="35.375" style="194" customWidth="1"/>
    <col min="11555" max="11555" width="12.875" style="194" customWidth="1"/>
    <col min="11556" max="11556" width="9" style="194" bestFit="1" customWidth="1"/>
    <col min="11557" max="11557" width="7.625" style="194"/>
    <col min="11558" max="11558" width="8.375" style="194" bestFit="1" customWidth="1"/>
    <col min="11559" max="11781" width="7.625" style="194"/>
    <col min="11782" max="11782" width="6.875" style="194" customWidth="1"/>
    <col min="11783" max="11783" width="44.875" style="194" customWidth="1"/>
    <col min="11784" max="11788" width="0" style="194" hidden="1" customWidth="1"/>
    <col min="11789" max="11789" width="19.5" style="194" customWidth="1"/>
    <col min="11790" max="11790" width="11.875" style="194" customWidth="1"/>
    <col min="11791" max="11791" width="13.125" style="194" customWidth="1"/>
    <col min="11792" max="11796" width="0" style="194" hidden="1" customWidth="1"/>
    <col min="11797" max="11797" width="11.375" style="194" customWidth="1"/>
    <col min="11798" max="11798" width="11.5" style="194" customWidth="1"/>
    <col min="11799" max="11802" width="0" style="194" hidden="1" customWidth="1"/>
    <col min="11803" max="11804" width="10.875" style="194" customWidth="1"/>
    <col min="11805" max="11805" width="12.375" style="194" customWidth="1"/>
    <col min="11806" max="11806" width="15" style="194" customWidth="1"/>
    <col min="11807" max="11807" width="12" style="194" customWidth="1"/>
    <col min="11808" max="11808" width="11.125" style="194" customWidth="1"/>
    <col min="11809" max="11809" width="10" style="194" customWidth="1"/>
    <col min="11810" max="11810" width="35.375" style="194" customWidth="1"/>
    <col min="11811" max="11811" width="12.875" style="194" customWidth="1"/>
    <col min="11812" max="11812" width="9" style="194" bestFit="1" customWidth="1"/>
    <col min="11813" max="11813" width="7.625" style="194"/>
    <col min="11814" max="11814" width="8.375" style="194" bestFit="1" customWidth="1"/>
    <col min="11815" max="12037" width="7.625" style="194"/>
    <col min="12038" max="12038" width="6.875" style="194" customWidth="1"/>
    <col min="12039" max="12039" width="44.875" style="194" customWidth="1"/>
    <col min="12040" max="12044" width="0" style="194" hidden="1" customWidth="1"/>
    <col min="12045" max="12045" width="19.5" style="194" customWidth="1"/>
    <col min="12046" max="12046" width="11.875" style="194" customWidth="1"/>
    <col min="12047" max="12047" width="13.125" style="194" customWidth="1"/>
    <col min="12048" max="12052" width="0" style="194" hidden="1" customWidth="1"/>
    <col min="12053" max="12053" width="11.375" style="194" customWidth="1"/>
    <col min="12054" max="12054" width="11.5" style="194" customWidth="1"/>
    <col min="12055" max="12058" width="0" style="194" hidden="1" customWidth="1"/>
    <col min="12059" max="12060" width="10.875" style="194" customWidth="1"/>
    <col min="12061" max="12061" width="12.375" style="194" customWidth="1"/>
    <col min="12062" max="12062" width="15" style="194" customWidth="1"/>
    <col min="12063" max="12063" width="12" style="194" customWidth="1"/>
    <col min="12064" max="12064" width="11.125" style="194" customWidth="1"/>
    <col min="12065" max="12065" width="10" style="194" customWidth="1"/>
    <col min="12066" max="12066" width="35.375" style="194" customWidth="1"/>
    <col min="12067" max="12067" width="12.875" style="194" customWidth="1"/>
    <col min="12068" max="12068" width="9" style="194" bestFit="1" customWidth="1"/>
    <col min="12069" max="12069" width="7.625" style="194"/>
    <col min="12070" max="12070" width="8.375" style="194" bestFit="1" customWidth="1"/>
    <col min="12071" max="12293" width="7.625" style="194"/>
    <col min="12294" max="12294" width="6.875" style="194" customWidth="1"/>
    <col min="12295" max="12295" width="44.875" style="194" customWidth="1"/>
    <col min="12296" max="12300" width="0" style="194" hidden="1" customWidth="1"/>
    <col min="12301" max="12301" width="19.5" style="194" customWidth="1"/>
    <col min="12302" max="12302" width="11.875" style="194" customWidth="1"/>
    <col min="12303" max="12303" width="13.125" style="194" customWidth="1"/>
    <col min="12304" max="12308" width="0" style="194" hidden="1" customWidth="1"/>
    <col min="12309" max="12309" width="11.375" style="194" customWidth="1"/>
    <col min="12310" max="12310" width="11.5" style="194" customWidth="1"/>
    <col min="12311" max="12314" width="0" style="194" hidden="1" customWidth="1"/>
    <col min="12315" max="12316" width="10.875" style="194" customWidth="1"/>
    <col min="12317" max="12317" width="12.375" style="194" customWidth="1"/>
    <col min="12318" max="12318" width="15" style="194" customWidth="1"/>
    <col min="12319" max="12319" width="12" style="194" customWidth="1"/>
    <col min="12320" max="12320" width="11.125" style="194" customWidth="1"/>
    <col min="12321" max="12321" width="10" style="194" customWidth="1"/>
    <col min="12322" max="12322" width="35.375" style="194" customWidth="1"/>
    <col min="12323" max="12323" width="12.875" style="194" customWidth="1"/>
    <col min="12324" max="12324" width="9" style="194" bestFit="1" customWidth="1"/>
    <col min="12325" max="12325" width="7.625" style="194"/>
    <col min="12326" max="12326" width="8.375" style="194" bestFit="1" customWidth="1"/>
    <col min="12327" max="12549" width="7.625" style="194"/>
    <col min="12550" max="12550" width="6.875" style="194" customWidth="1"/>
    <col min="12551" max="12551" width="44.875" style="194" customWidth="1"/>
    <col min="12552" max="12556" width="0" style="194" hidden="1" customWidth="1"/>
    <col min="12557" max="12557" width="19.5" style="194" customWidth="1"/>
    <col min="12558" max="12558" width="11.875" style="194" customWidth="1"/>
    <col min="12559" max="12559" width="13.125" style="194" customWidth="1"/>
    <col min="12560" max="12564" width="0" style="194" hidden="1" customWidth="1"/>
    <col min="12565" max="12565" width="11.375" style="194" customWidth="1"/>
    <col min="12566" max="12566" width="11.5" style="194" customWidth="1"/>
    <col min="12567" max="12570" width="0" style="194" hidden="1" customWidth="1"/>
    <col min="12571" max="12572" width="10.875" style="194" customWidth="1"/>
    <col min="12573" max="12573" width="12.375" style="194" customWidth="1"/>
    <col min="12574" max="12574" width="15" style="194" customWidth="1"/>
    <col min="12575" max="12575" width="12" style="194" customWidth="1"/>
    <col min="12576" max="12576" width="11.125" style="194" customWidth="1"/>
    <col min="12577" max="12577" width="10" style="194" customWidth="1"/>
    <col min="12578" max="12578" width="35.375" style="194" customWidth="1"/>
    <col min="12579" max="12579" width="12.875" style="194" customWidth="1"/>
    <col min="12580" max="12580" width="9" style="194" bestFit="1" customWidth="1"/>
    <col min="12581" max="12581" width="7.625" style="194"/>
    <col min="12582" max="12582" width="8.375" style="194" bestFit="1" customWidth="1"/>
    <col min="12583" max="12805" width="7.625" style="194"/>
    <col min="12806" max="12806" width="6.875" style="194" customWidth="1"/>
    <col min="12807" max="12807" width="44.875" style="194" customWidth="1"/>
    <col min="12808" max="12812" width="0" style="194" hidden="1" customWidth="1"/>
    <col min="12813" max="12813" width="19.5" style="194" customWidth="1"/>
    <col min="12814" max="12814" width="11.875" style="194" customWidth="1"/>
    <col min="12815" max="12815" width="13.125" style="194" customWidth="1"/>
    <col min="12816" max="12820" width="0" style="194" hidden="1" customWidth="1"/>
    <col min="12821" max="12821" width="11.375" style="194" customWidth="1"/>
    <col min="12822" max="12822" width="11.5" style="194" customWidth="1"/>
    <col min="12823" max="12826" width="0" style="194" hidden="1" customWidth="1"/>
    <col min="12827" max="12828" width="10.875" style="194" customWidth="1"/>
    <col min="12829" max="12829" width="12.375" style="194" customWidth="1"/>
    <col min="12830" max="12830" width="15" style="194" customWidth="1"/>
    <col min="12831" max="12831" width="12" style="194" customWidth="1"/>
    <col min="12832" max="12832" width="11.125" style="194" customWidth="1"/>
    <col min="12833" max="12833" width="10" style="194" customWidth="1"/>
    <col min="12834" max="12834" width="35.375" style="194" customWidth="1"/>
    <col min="12835" max="12835" width="12.875" style="194" customWidth="1"/>
    <col min="12836" max="12836" width="9" style="194" bestFit="1" customWidth="1"/>
    <col min="12837" max="12837" width="7.625" style="194"/>
    <col min="12838" max="12838" width="8.375" style="194" bestFit="1" customWidth="1"/>
    <col min="12839" max="13061" width="7.625" style="194"/>
    <col min="13062" max="13062" width="6.875" style="194" customWidth="1"/>
    <col min="13063" max="13063" width="44.875" style="194" customWidth="1"/>
    <col min="13064" max="13068" width="0" style="194" hidden="1" customWidth="1"/>
    <col min="13069" max="13069" width="19.5" style="194" customWidth="1"/>
    <col min="13070" max="13070" width="11.875" style="194" customWidth="1"/>
    <col min="13071" max="13071" width="13.125" style="194" customWidth="1"/>
    <col min="13072" max="13076" width="0" style="194" hidden="1" customWidth="1"/>
    <col min="13077" max="13077" width="11.375" style="194" customWidth="1"/>
    <col min="13078" max="13078" width="11.5" style="194" customWidth="1"/>
    <col min="13079" max="13082" width="0" style="194" hidden="1" customWidth="1"/>
    <col min="13083" max="13084" width="10.875" style="194" customWidth="1"/>
    <col min="13085" max="13085" width="12.375" style="194" customWidth="1"/>
    <col min="13086" max="13086" width="15" style="194" customWidth="1"/>
    <col min="13087" max="13087" width="12" style="194" customWidth="1"/>
    <col min="13088" max="13088" width="11.125" style="194" customWidth="1"/>
    <col min="13089" max="13089" width="10" style="194" customWidth="1"/>
    <col min="13090" max="13090" width="35.375" style="194" customWidth="1"/>
    <col min="13091" max="13091" width="12.875" style="194" customWidth="1"/>
    <col min="13092" max="13092" width="9" style="194" bestFit="1" customWidth="1"/>
    <col min="13093" max="13093" width="7.625" style="194"/>
    <col min="13094" max="13094" width="8.375" style="194" bestFit="1" customWidth="1"/>
    <col min="13095" max="13317" width="7.625" style="194"/>
    <col min="13318" max="13318" width="6.875" style="194" customWidth="1"/>
    <col min="13319" max="13319" width="44.875" style="194" customWidth="1"/>
    <col min="13320" max="13324" width="0" style="194" hidden="1" customWidth="1"/>
    <col min="13325" max="13325" width="19.5" style="194" customWidth="1"/>
    <col min="13326" max="13326" width="11.875" style="194" customWidth="1"/>
    <col min="13327" max="13327" width="13.125" style="194" customWidth="1"/>
    <col min="13328" max="13332" width="0" style="194" hidden="1" customWidth="1"/>
    <col min="13333" max="13333" width="11.375" style="194" customWidth="1"/>
    <col min="13334" max="13334" width="11.5" style="194" customWidth="1"/>
    <col min="13335" max="13338" width="0" style="194" hidden="1" customWidth="1"/>
    <col min="13339" max="13340" width="10.875" style="194" customWidth="1"/>
    <col min="13341" max="13341" width="12.375" style="194" customWidth="1"/>
    <col min="13342" max="13342" width="15" style="194" customWidth="1"/>
    <col min="13343" max="13343" width="12" style="194" customWidth="1"/>
    <col min="13344" max="13344" width="11.125" style="194" customWidth="1"/>
    <col min="13345" max="13345" width="10" style="194" customWidth="1"/>
    <col min="13346" max="13346" width="35.375" style="194" customWidth="1"/>
    <col min="13347" max="13347" width="12.875" style="194" customWidth="1"/>
    <col min="13348" max="13348" width="9" style="194" bestFit="1" customWidth="1"/>
    <col min="13349" max="13349" width="7.625" style="194"/>
    <col min="13350" max="13350" width="8.375" style="194" bestFit="1" customWidth="1"/>
    <col min="13351" max="13573" width="7.625" style="194"/>
    <col min="13574" max="13574" width="6.875" style="194" customWidth="1"/>
    <col min="13575" max="13575" width="44.875" style="194" customWidth="1"/>
    <col min="13576" max="13580" width="0" style="194" hidden="1" customWidth="1"/>
    <col min="13581" max="13581" width="19.5" style="194" customWidth="1"/>
    <col min="13582" max="13582" width="11.875" style="194" customWidth="1"/>
    <col min="13583" max="13583" width="13.125" style="194" customWidth="1"/>
    <col min="13584" max="13588" width="0" style="194" hidden="1" customWidth="1"/>
    <col min="13589" max="13589" width="11.375" style="194" customWidth="1"/>
    <col min="13590" max="13590" width="11.5" style="194" customWidth="1"/>
    <col min="13591" max="13594" width="0" style="194" hidden="1" customWidth="1"/>
    <col min="13595" max="13596" width="10.875" style="194" customWidth="1"/>
    <col min="13597" max="13597" width="12.375" style="194" customWidth="1"/>
    <col min="13598" max="13598" width="15" style="194" customWidth="1"/>
    <col min="13599" max="13599" width="12" style="194" customWidth="1"/>
    <col min="13600" max="13600" width="11.125" style="194" customWidth="1"/>
    <col min="13601" max="13601" width="10" style="194" customWidth="1"/>
    <col min="13602" max="13602" width="35.375" style="194" customWidth="1"/>
    <col min="13603" max="13603" width="12.875" style="194" customWidth="1"/>
    <col min="13604" max="13604" width="9" style="194" bestFit="1" customWidth="1"/>
    <col min="13605" max="13605" width="7.625" style="194"/>
    <col min="13606" max="13606" width="8.375" style="194" bestFit="1" customWidth="1"/>
    <col min="13607" max="13829" width="7.625" style="194"/>
    <col min="13830" max="13830" width="6.875" style="194" customWidth="1"/>
    <col min="13831" max="13831" width="44.875" style="194" customWidth="1"/>
    <col min="13832" max="13836" width="0" style="194" hidden="1" customWidth="1"/>
    <col min="13837" max="13837" width="19.5" style="194" customWidth="1"/>
    <col min="13838" max="13838" width="11.875" style="194" customWidth="1"/>
    <col min="13839" max="13839" width="13.125" style="194" customWidth="1"/>
    <col min="13840" max="13844" width="0" style="194" hidden="1" customWidth="1"/>
    <col min="13845" max="13845" width="11.375" style="194" customWidth="1"/>
    <col min="13846" max="13846" width="11.5" style="194" customWidth="1"/>
    <col min="13847" max="13850" width="0" style="194" hidden="1" customWidth="1"/>
    <col min="13851" max="13852" width="10.875" style="194" customWidth="1"/>
    <col min="13853" max="13853" width="12.375" style="194" customWidth="1"/>
    <col min="13854" max="13854" width="15" style="194" customWidth="1"/>
    <col min="13855" max="13855" width="12" style="194" customWidth="1"/>
    <col min="13856" max="13856" width="11.125" style="194" customWidth="1"/>
    <col min="13857" max="13857" width="10" style="194" customWidth="1"/>
    <col min="13858" max="13858" width="35.375" style="194" customWidth="1"/>
    <col min="13859" max="13859" width="12.875" style="194" customWidth="1"/>
    <col min="13860" max="13860" width="9" style="194" bestFit="1" customWidth="1"/>
    <col min="13861" max="13861" width="7.625" style="194"/>
    <col min="13862" max="13862" width="8.375" style="194" bestFit="1" customWidth="1"/>
    <col min="13863" max="14085" width="7.625" style="194"/>
    <col min="14086" max="14086" width="6.875" style="194" customWidth="1"/>
    <col min="14087" max="14087" width="44.875" style="194" customWidth="1"/>
    <col min="14088" max="14092" width="0" style="194" hidden="1" customWidth="1"/>
    <col min="14093" max="14093" width="19.5" style="194" customWidth="1"/>
    <col min="14094" max="14094" width="11.875" style="194" customWidth="1"/>
    <col min="14095" max="14095" width="13.125" style="194" customWidth="1"/>
    <col min="14096" max="14100" width="0" style="194" hidden="1" customWidth="1"/>
    <col min="14101" max="14101" width="11.375" style="194" customWidth="1"/>
    <col min="14102" max="14102" width="11.5" style="194" customWidth="1"/>
    <col min="14103" max="14106" width="0" style="194" hidden="1" customWidth="1"/>
    <col min="14107" max="14108" width="10.875" style="194" customWidth="1"/>
    <col min="14109" max="14109" width="12.375" style="194" customWidth="1"/>
    <col min="14110" max="14110" width="15" style="194" customWidth="1"/>
    <col min="14111" max="14111" width="12" style="194" customWidth="1"/>
    <col min="14112" max="14112" width="11.125" style="194" customWidth="1"/>
    <col min="14113" max="14113" width="10" style="194" customWidth="1"/>
    <col min="14114" max="14114" width="35.375" style="194" customWidth="1"/>
    <col min="14115" max="14115" width="12.875" style="194" customWidth="1"/>
    <col min="14116" max="14116" width="9" style="194" bestFit="1" customWidth="1"/>
    <col min="14117" max="14117" width="7.625" style="194"/>
    <col min="14118" max="14118" width="8.375" style="194" bestFit="1" customWidth="1"/>
    <col min="14119" max="14341" width="7.625" style="194"/>
    <col min="14342" max="14342" width="6.875" style="194" customWidth="1"/>
    <col min="14343" max="14343" width="44.875" style="194" customWidth="1"/>
    <col min="14344" max="14348" width="0" style="194" hidden="1" customWidth="1"/>
    <col min="14349" max="14349" width="19.5" style="194" customWidth="1"/>
    <col min="14350" max="14350" width="11.875" style="194" customWidth="1"/>
    <col min="14351" max="14351" width="13.125" style="194" customWidth="1"/>
    <col min="14352" max="14356" width="0" style="194" hidden="1" customWidth="1"/>
    <col min="14357" max="14357" width="11.375" style="194" customWidth="1"/>
    <col min="14358" max="14358" width="11.5" style="194" customWidth="1"/>
    <col min="14359" max="14362" width="0" style="194" hidden="1" customWidth="1"/>
    <col min="14363" max="14364" width="10.875" style="194" customWidth="1"/>
    <col min="14365" max="14365" width="12.375" style="194" customWidth="1"/>
    <col min="14366" max="14366" width="15" style="194" customWidth="1"/>
    <col min="14367" max="14367" width="12" style="194" customWidth="1"/>
    <col min="14368" max="14368" width="11.125" style="194" customWidth="1"/>
    <col min="14369" max="14369" width="10" style="194" customWidth="1"/>
    <col min="14370" max="14370" width="35.375" style="194" customWidth="1"/>
    <col min="14371" max="14371" width="12.875" style="194" customWidth="1"/>
    <col min="14372" max="14372" width="9" style="194" bestFit="1" customWidth="1"/>
    <col min="14373" max="14373" width="7.625" style="194"/>
    <col min="14374" max="14374" width="8.375" style="194" bestFit="1" customWidth="1"/>
    <col min="14375" max="14597" width="7.625" style="194"/>
    <col min="14598" max="14598" width="6.875" style="194" customWidth="1"/>
    <col min="14599" max="14599" width="44.875" style="194" customWidth="1"/>
    <col min="14600" max="14604" width="0" style="194" hidden="1" customWidth="1"/>
    <col min="14605" max="14605" width="19.5" style="194" customWidth="1"/>
    <col min="14606" max="14606" width="11.875" style="194" customWidth="1"/>
    <col min="14607" max="14607" width="13.125" style="194" customWidth="1"/>
    <col min="14608" max="14612" width="0" style="194" hidden="1" customWidth="1"/>
    <col min="14613" max="14613" width="11.375" style="194" customWidth="1"/>
    <col min="14614" max="14614" width="11.5" style="194" customWidth="1"/>
    <col min="14615" max="14618" width="0" style="194" hidden="1" customWidth="1"/>
    <col min="14619" max="14620" width="10.875" style="194" customWidth="1"/>
    <col min="14621" max="14621" width="12.375" style="194" customWidth="1"/>
    <col min="14622" max="14622" width="15" style="194" customWidth="1"/>
    <col min="14623" max="14623" width="12" style="194" customWidth="1"/>
    <col min="14624" max="14624" width="11.125" style="194" customWidth="1"/>
    <col min="14625" max="14625" width="10" style="194" customWidth="1"/>
    <col min="14626" max="14626" width="35.375" style="194" customWidth="1"/>
    <col min="14627" max="14627" width="12.875" style="194" customWidth="1"/>
    <col min="14628" max="14628" width="9" style="194" bestFit="1" customWidth="1"/>
    <col min="14629" max="14629" width="7.625" style="194"/>
    <col min="14630" max="14630" width="8.375" style="194" bestFit="1" customWidth="1"/>
    <col min="14631" max="14853" width="7.625" style="194"/>
    <col min="14854" max="14854" width="6.875" style="194" customWidth="1"/>
    <col min="14855" max="14855" width="44.875" style="194" customWidth="1"/>
    <col min="14856" max="14860" width="0" style="194" hidden="1" customWidth="1"/>
    <col min="14861" max="14861" width="19.5" style="194" customWidth="1"/>
    <col min="14862" max="14862" width="11.875" style="194" customWidth="1"/>
    <col min="14863" max="14863" width="13.125" style="194" customWidth="1"/>
    <col min="14864" max="14868" width="0" style="194" hidden="1" customWidth="1"/>
    <col min="14869" max="14869" width="11.375" style="194" customWidth="1"/>
    <col min="14870" max="14870" width="11.5" style="194" customWidth="1"/>
    <col min="14871" max="14874" width="0" style="194" hidden="1" customWidth="1"/>
    <col min="14875" max="14876" width="10.875" style="194" customWidth="1"/>
    <col min="14877" max="14877" width="12.375" style="194" customWidth="1"/>
    <col min="14878" max="14878" width="15" style="194" customWidth="1"/>
    <col min="14879" max="14879" width="12" style="194" customWidth="1"/>
    <col min="14880" max="14880" width="11.125" style="194" customWidth="1"/>
    <col min="14881" max="14881" width="10" style="194" customWidth="1"/>
    <col min="14882" max="14882" width="35.375" style="194" customWidth="1"/>
    <col min="14883" max="14883" width="12.875" style="194" customWidth="1"/>
    <col min="14884" max="14884" width="9" style="194" bestFit="1" customWidth="1"/>
    <col min="14885" max="14885" width="7.625" style="194"/>
    <col min="14886" max="14886" width="8.375" style="194" bestFit="1" customWidth="1"/>
    <col min="14887" max="15109" width="7.625" style="194"/>
    <col min="15110" max="15110" width="6.875" style="194" customWidth="1"/>
    <col min="15111" max="15111" width="44.875" style="194" customWidth="1"/>
    <col min="15112" max="15116" width="0" style="194" hidden="1" customWidth="1"/>
    <col min="15117" max="15117" width="19.5" style="194" customWidth="1"/>
    <col min="15118" max="15118" width="11.875" style="194" customWidth="1"/>
    <col min="15119" max="15119" width="13.125" style="194" customWidth="1"/>
    <col min="15120" max="15124" width="0" style="194" hidden="1" customWidth="1"/>
    <col min="15125" max="15125" width="11.375" style="194" customWidth="1"/>
    <col min="15126" max="15126" width="11.5" style="194" customWidth="1"/>
    <col min="15127" max="15130" width="0" style="194" hidden="1" customWidth="1"/>
    <col min="15131" max="15132" width="10.875" style="194" customWidth="1"/>
    <col min="15133" max="15133" width="12.375" style="194" customWidth="1"/>
    <col min="15134" max="15134" width="15" style="194" customWidth="1"/>
    <col min="15135" max="15135" width="12" style="194" customWidth="1"/>
    <col min="15136" max="15136" width="11.125" style="194" customWidth="1"/>
    <col min="15137" max="15137" width="10" style="194" customWidth="1"/>
    <col min="15138" max="15138" width="35.375" style="194" customWidth="1"/>
    <col min="15139" max="15139" width="12.875" style="194" customWidth="1"/>
    <col min="15140" max="15140" width="9" style="194" bestFit="1" customWidth="1"/>
    <col min="15141" max="15141" width="7.625" style="194"/>
    <col min="15142" max="15142" width="8.375" style="194" bestFit="1" customWidth="1"/>
    <col min="15143" max="15365" width="7.625" style="194"/>
    <col min="15366" max="15366" width="6.875" style="194" customWidth="1"/>
    <col min="15367" max="15367" width="44.875" style="194" customWidth="1"/>
    <col min="15368" max="15372" width="0" style="194" hidden="1" customWidth="1"/>
    <col min="15373" max="15373" width="19.5" style="194" customWidth="1"/>
    <col min="15374" max="15374" width="11.875" style="194" customWidth="1"/>
    <col min="15375" max="15375" width="13.125" style="194" customWidth="1"/>
    <col min="15376" max="15380" width="0" style="194" hidden="1" customWidth="1"/>
    <col min="15381" max="15381" width="11.375" style="194" customWidth="1"/>
    <col min="15382" max="15382" width="11.5" style="194" customWidth="1"/>
    <col min="15383" max="15386" width="0" style="194" hidden="1" customWidth="1"/>
    <col min="15387" max="15388" width="10.875" style="194" customWidth="1"/>
    <col min="15389" max="15389" width="12.375" style="194" customWidth="1"/>
    <col min="15390" max="15390" width="15" style="194" customWidth="1"/>
    <col min="15391" max="15391" width="12" style="194" customWidth="1"/>
    <col min="15392" max="15392" width="11.125" style="194" customWidth="1"/>
    <col min="15393" max="15393" width="10" style="194" customWidth="1"/>
    <col min="15394" max="15394" width="35.375" style="194" customWidth="1"/>
    <col min="15395" max="15395" width="12.875" style="194" customWidth="1"/>
    <col min="15396" max="15396" width="9" style="194" bestFit="1" customWidth="1"/>
    <col min="15397" max="15397" width="7.625" style="194"/>
    <col min="15398" max="15398" width="8.375" style="194" bestFit="1" customWidth="1"/>
    <col min="15399" max="15621" width="7.625" style="194"/>
    <col min="15622" max="15622" width="6.875" style="194" customWidth="1"/>
    <col min="15623" max="15623" width="44.875" style="194" customWidth="1"/>
    <col min="15624" max="15628" width="0" style="194" hidden="1" customWidth="1"/>
    <col min="15629" max="15629" width="19.5" style="194" customWidth="1"/>
    <col min="15630" max="15630" width="11.875" style="194" customWidth="1"/>
    <col min="15631" max="15631" width="13.125" style="194" customWidth="1"/>
    <col min="15632" max="15636" width="0" style="194" hidden="1" customWidth="1"/>
    <col min="15637" max="15637" width="11.375" style="194" customWidth="1"/>
    <col min="15638" max="15638" width="11.5" style="194" customWidth="1"/>
    <col min="15639" max="15642" width="0" style="194" hidden="1" customWidth="1"/>
    <col min="15643" max="15644" width="10.875" style="194" customWidth="1"/>
    <col min="15645" max="15645" width="12.375" style="194" customWidth="1"/>
    <col min="15646" max="15646" width="15" style="194" customWidth="1"/>
    <col min="15647" max="15647" width="12" style="194" customWidth="1"/>
    <col min="15648" max="15648" width="11.125" style="194" customWidth="1"/>
    <col min="15649" max="15649" width="10" style="194" customWidth="1"/>
    <col min="15650" max="15650" width="35.375" style="194" customWidth="1"/>
    <col min="15651" max="15651" width="12.875" style="194" customWidth="1"/>
    <col min="15652" max="15652" width="9" style="194" bestFit="1" customWidth="1"/>
    <col min="15653" max="15653" width="7.625" style="194"/>
    <col min="15654" max="15654" width="8.375" style="194" bestFit="1" customWidth="1"/>
    <col min="15655" max="15877" width="7.625" style="194"/>
    <col min="15878" max="15878" width="6.875" style="194" customWidth="1"/>
    <col min="15879" max="15879" width="44.875" style="194" customWidth="1"/>
    <col min="15880" max="15884" width="0" style="194" hidden="1" customWidth="1"/>
    <col min="15885" max="15885" width="19.5" style="194" customWidth="1"/>
    <col min="15886" max="15886" width="11.875" style="194" customWidth="1"/>
    <col min="15887" max="15887" width="13.125" style="194" customWidth="1"/>
    <col min="15888" max="15892" width="0" style="194" hidden="1" customWidth="1"/>
    <col min="15893" max="15893" width="11.375" style="194" customWidth="1"/>
    <col min="15894" max="15894" width="11.5" style="194" customWidth="1"/>
    <col min="15895" max="15898" width="0" style="194" hidden="1" customWidth="1"/>
    <col min="15899" max="15900" width="10.875" style="194" customWidth="1"/>
    <col min="15901" max="15901" width="12.375" style="194" customWidth="1"/>
    <col min="15902" max="15902" width="15" style="194" customWidth="1"/>
    <col min="15903" max="15903" width="12" style="194" customWidth="1"/>
    <col min="15904" max="15904" width="11.125" style="194" customWidth="1"/>
    <col min="15905" max="15905" width="10" style="194" customWidth="1"/>
    <col min="15906" max="15906" width="35.375" style="194" customWidth="1"/>
    <col min="15907" max="15907" width="12.875" style="194" customWidth="1"/>
    <col min="15908" max="15908" width="9" style="194" bestFit="1" customWidth="1"/>
    <col min="15909" max="15909" width="7.625" style="194"/>
    <col min="15910" max="15910" width="8.375" style="194" bestFit="1" customWidth="1"/>
    <col min="15911" max="16133" width="7.625" style="194"/>
    <col min="16134" max="16134" width="6.875" style="194" customWidth="1"/>
    <col min="16135" max="16135" width="44.875" style="194" customWidth="1"/>
    <col min="16136" max="16140" width="0" style="194" hidden="1" customWidth="1"/>
    <col min="16141" max="16141" width="19.5" style="194" customWidth="1"/>
    <col min="16142" max="16142" width="11.875" style="194" customWidth="1"/>
    <col min="16143" max="16143" width="13.125" style="194" customWidth="1"/>
    <col min="16144" max="16148" width="0" style="194" hidden="1" customWidth="1"/>
    <col min="16149" max="16149" width="11.375" style="194" customWidth="1"/>
    <col min="16150" max="16150" width="11.5" style="194" customWidth="1"/>
    <col min="16151" max="16154" width="0" style="194" hidden="1" customWidth="1"/>
    <col min="16155" max="16156" width="10.875" style="194" customWidth="1"/>
    <col min="16157" max="16157" width="12.375" style="194" customWidth="1"/>
    <col min="16158" max="16158" width="15" style="194" customWidth="1"/>
    <col min="16159" max="16159" width="12" style="194" customWidth="1"/>
    <col min="16160" max="16160" width="11.125" style="194" customWidth="1"/>
    <col min="16161" max="16161" width="10" style="194" customWidth="1"/>
    <col min="16162" max="16162" width="35.375" style="194" customWidth="1"/>
    <col min="16163" max="16163" width="12.875" style="194" customWidth="1"/>
    <col min="16164" max="16164" width="9" style="194" bestFit="1" customWidth="1"/>
    <col min="16165" max="16165" width="7.625" style="194"/>
    <col min="16166" max="16166" width="8.375" style="194" bestFit="1" customWidth="1"/>
    <col min="16167" max="16384" width="7.625" style="194"/>
  </cols>
  <sheetData>
    <row r="1" spans="1:259" x14ac:dyDescent="0.25">
      <c r="A1" s="423" t="s">
        <v>794</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1"/>
      <c r="DB1" s="81"/>
      <c r="DC1" s="81"/>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1"/>
      <c r="EK1" s="81"/>
      <c r="EL1" s="81"/>
      <c r="EM1" s="81"/>
      <c r="EN1" s="81"/>
      <c r="EO1" s="81"/>
      <c r="EP1" s="81"/>
      <c r="EQ1" s="81"/>
      <c r="ER1" s="81"/>
      <c r="ES1" s="81"/>
      <c r="ET1" s="81"/>
      <c r="EU1" s="81"/>
      <c r="EV1" s="81"/>
      <c r="EW1" s="81"/>
      <c r="EX1" s="81"/>
      <c r="EY1" s="81"/>
      <c r="EZ1" s="81"/>
      <c r="FA1" s="81"/>
      <c r="FB1" s="81"/>
      <c r="FC1" s="81"/>
      <c r="FD1" s="81"/>
      <c r="FE1" s="81"/>
      <c r="FF1" s="81"/>
      <c r="FG1" s="81"/>
      <c r="FH1" s="81"/>
      <c r="FI1" s="81"/>
      <c r="FJ1" s="81"/>
      <c r="FK1" s="81"/>
      <c r="FL1" s="81"/>
      <c r="FM1" s="81"/>
      <c r="FN1" s="81"/>
      <c r="FO1" s="81"/>
      <c r="FP1" s="81"/>
      <c r="FQ1" s="81"/>
      <c r="FR1" s="81"/>
      <c r="FS1" s="81"/>
      <c r="FT1" s="81"/>
      <c r="FU1" s="81"/>
      <c r="FV1" s="81"/>
      <c r="FW1" s="81"/>
      <c r="FX1" s="81"/>
      <c r="FY1" s="81"/>
      <c r="FZ1" s="81"/>
      <c r="GA1" s="81"/>
      <c r="GB1" s="81"/>
      <c r="GC1" s="81"/>
      <c r="GD1" s="81"/>
      <c r="GE1" s="81"/>
      <c r="GF1" s="81"/>
      <c r="GG1" s="81"/>
      <c r="GH1" s="81"/>
      <c r="GI1" s="81"/>
      <c r="GJ1" s="81"/>
      <c r="GK1" s="81"/>
      <c r="GL1" s="81"/>
      <c r="GM1" s="81"/>
      <c r="GN1" s="81"/>
      <c r="GO1" s="81"/>
      <c r="GP1" s="81"/>
      <c r="GQ1" s="81"/>
      <c r="GR1" s="81"/>
      <c r="GS1" s="81"/>
      <c r="GT1" s="81"/>
      <c r="GU1" s="81"/>
      <c r="GV1" s="81"/>
      <c r="GW1" s="81"/>
      <c r="GX1" s="81"/>
      <c r="GY1" s="81"/>
      <c r="GZ1" s="81"/>
      <c r="HA1" s="81"/>
      <c r="HB1" s="81"/>
      <c r="HC1" s="81"/>
      <c r="HD1" s="81"/>
      <c r="HE1" s="81"/>
      <c r="HF1" s="81"/>
      <c r="HG1" s="81"/>
      <c r="HH1" s="81"/>
      <c r="HI1" s="81"/>
      <c r="HJ1" s="81"/>
      <c r="HK1" s="81"/>
      <c r="HL1" s="81"/>
      <c r="HM1" s="81"/>
      <c r="HN1" s="81"/>
      <c r="HO1" s="81"/>
      <c r="HP1" s="81"/>
      <c r="HQ1" s="81"/>
      <c r="HR1" s="81"/>
      <c r="HS1" s="81"/>
      <c r="HT1" s="81"/>
      <c r="HU1" s="81"/>
      <c r="HV1" s="81"/>
      <c r="HW1" s="81"/>
      <c r="HX1" s="81"/>
      <c r="HY1" s="81"/>
      <c r="HZ1" s="81"/>
      <c r="IA1" s="81"/>
      <c r="IB1" s="81"/>
      <c r="IC1" s="81"/>
      <c r="ID1" s="81"/>
      <c r="IE1" s="81"/>
      <c r="IF1" s="81"/>
      <c r="IG1" s="81"/>
      <c r="IH1" s="81"/>
      <c r="II1" s="81"/>
      <c r="IJ1" s="81"/>
      <c r="IK1" s="81"/>
      <c r="IL1" s="81"/>
      <c r="IM1" s="81"/>
      <c r="IN1" s="81"/>
      <c r="IO1" s="81"/>
      <c r="IP1" s="81"/>
      <c r="IQ1" s="81"/>
      <c r="IR1" s="81"/>
      <c r="IS1" s="81"/>
      <c r="IT1" s="81"/>
      <c r="IU1" s="81"/>
      <c r="IV1" s="81"/>
      <c r="IW1" s="81"/>
      <c r="IX1" s="81"/>
      <c r="IY1" s="81"/>
    </row>
    <row r="2" spans="1:259" ht="28.5" customHeight="1" x14ac:dyDescent="0.25">
      <c r="A2" s="424" t="s">
        <v>795</v>
      </c>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row>
    <row r="3" spans="1:259" ht="33.75" customHeight="1" x14ac:dyDescent="0.25">
      <c r="A3" s="425" t="s">
        <v>1180</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row>
    <row r="4" spans="1:259" ht="22.5" customHeight="1" x14ac:dyDescent="0.25">
      <c r="A4" s="422" t="s">
        <v>1179</v>
      </c>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row>
    <row r="5" spans="1:259" ht="3" customHeight="1" x14ac:dyDescent="0.25">
      <c r="A5" s="81"/>
      <c r="B5" s="81"/>
      <c r="C5" s="81"/>
      <c r="D5" s="81"/>
      <c r="E5" s="81"/>
      <c r="F5" s="81"/>
      <c r="G5" s="81"/>
      <c r="H5" s="81"/>
      <c r="I5" s="81"/>
      <c r="J5" s="81"/>
      <c r="K5" s="81"/>
      <c r="L5" s="81"/>
      <c r="M5" s="81"/>
      <c r="N5" s="81"/>
      <c r="O5" s="81"/>
      <c r="P5" s="81"/>
      <c r="Q5" s="81"/>
      <c r="R5" s="81"/>
      <c r="S5" s="81"/>
      <c r="T5" s="81"/>
      <c r="U5" s="81"/>
      <c r="V5" s="81"/>
      <c r="W5" s="81"/>
      <c r="X5" s="221"/>
      <c r="Y5" s="221"/>
      <c r="Z5" s="340"/>
      <c r="AA5" s="341"/>
      <c r="AB5" s="221"/>
      <c r="AC5" s="340"/>
      <c r="AD5" s="340"/>
      <c r="AE5" s="340"/>
      <c r="AF5" s="221"/>
      <c r="AG5" s="22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row>
    <row r="6" spans="1:259" s="64" customFormat="1" ht="24" customHeight="1" x14ac:dyDescent="0.25">
      <c r="A6" s="426" t="s">
        <v>150</v>
      </c>
      <c r="B6" s="426" t="s">
        <v>2</v>
      </c>
      <c r="C6" s="426" t="s">
        <v>151</v>
      </c>
      <c r="D6" s="426" t="s">
        <v>152</v>
      </c>
      <c r="E6" s="426"/>
      <c r="F6" s="426"/>
      <c r="G6" s="426" t="s">
        <v>153</v>
      </c>
      <c r="H6" s="426" t="s">
        <v>154</v>
      </c>
      <c r="I6" s="426"/>
      <c r="J6" s="426"/>
      <c r="K6" s="384"/>
      <c r="L6" s="384"/>
      <c r="M6" s="384"/>
      <c r="N6" s="384"/>
      <c r="O6" s="384"/>
      <c r="P6" s="426" t="s">
        <v>155</v>
      </c>
      <c r="Q6" s="426"/>
      <c r="R6" s="426"/>
      <c r="S6" s="426"/>
      <c r="T6" s="426"/>
      <c r="U6" s="426"/>
      <c r="V6" s="426" t="s">
        <v>156</v>
      </c>
      <c r="W6" s="426"/>
      <c r="X6" s="426" t="s">
        <v>157</v>
      </c>
      <c r="Y6" s="426"/>
      <c r="Z6" s="426" t="s">
        <v>158</v>
      </c>
      <c r="AA6" s="426"/>
      <c r="AB6" s="426"/>
      <c r="AC6" s="426"/>
      <c r="AD6" s="426"/>
      <c r="AE6" s="426"/>
      <c r="AF6" s="426"/>
      <c r="AG6" s="426"/>
      <c r="AH6" s="426" t="s">
        <v>6</v>
      </c>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c r="IQ6" s="98"/>
      <c r="IR6" s="98"/>
      <c r="IS6" s="98"/>
      <c r="IT6" s="98"/>
      <c r="IU6" s="98"/>
      <c r="IV6" s="98"/>
      <c r="IW6" s="98"/>
      <c r="IX6" s="98"/>
      <c r="IY6" s="98"/>
    </row>
    <row r="7" spans="1:259" s="64" customFormat="1" ht="15.75" customHeight="1" x14ac:dyDescent="0.25">
      <c r="A7" s="426"/>
      <c r="B7" s="426"/>
      <c r="C7" s="426"/>
      <c r="D7" s="426" t="s">
        <v>796</v>
      </c>
      <c r="E7" s="426" t="s">
        <v>797</v>
      </c>
      <c r="F7" s="426"/>
      <c r="G7" s="426"/>
      <c r="H7" s="426" t="s">
        <v>161</v>
      </c>
      <c r="I7" s="426" t="s">
        <v>8</v>
      </c>
      <c r="J7" s="426"/>
      <c r="K7" s="384" t="s">
        <v>162</v>
      </c>
      <c r="L7" s="384"/>
      <c r="M7" s="384"/>
      <c r="N7" s="384"/>
      <c r="O7" s="384"/>
      <c r="P7" s="426" t="s">
        <v>163</v>
      </c>
      <c r="Q7" s="426"/>
      <c r="R7" s="426" t="s">
        <v>164</v>
      </c>
      <c r="S7" s="426"/>
      <c r="T7" s="426" t="s">
        <v>165</v>
      </c>
      <c r="U7" s="426"/>
      <c r="V7" s="426"/>
      <c r="W7" s="426"/>
      <c r="X7" s="426"/>
      <c r="Y7" s="426"/>
      <c r="Z7" s="426"/>
      <c r="AA7" s="426"/>
      <c r="AB7" s="426"/>
      <c r="AC7" s="426"/>
      <c r="AD7" s="426"/>
      <c r="AE7" s="426"/>
      <c r="AF7" s="426"/>
      <c r="AG7" s="426"/>
      <c r="AH7" s="426"/>
      <c r="AI7" s="98"/>
      <c r="AJ7" s="98"/>
      <c r="AK7" s="98"/>
      <c r="AL7" s="98"/>
      <c r="AM7" s="98"/>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c r="BV7" s="98"/>
      <c r="BW7" s="98"/>
      <c r="BX7" s="98"/>
      <c r="BY7" s="98"/>
      <c r="BZ7" s="98"/>
      <c r="CA7" s="98"/>
      <c r="CB7" s="98"/>
      <c r="CC7" s="98"/>
      <c r="CD7" s="98"/>
      <c r="CE7" s="98"/>
      <c r="CF7" s="98"/>
      <c r="CG7" s="98"/>
      <c r="CH7" s="98"/>
      <c r="CI7" s="98"/>
      <c r="CJ7" s="98"/>
      <c r="CK7" s="98"/>
      <c r="CL7" s="98"/>
      <c r="CM7" s="98"/>
      <c r="CN7" s="98"/>
      <c r="CO7" s="98"/>
      <c r="CP7" s="98"/>
      <c r="CQ7" s="98"/>
      <c r="CR7" s="98"/>
      <c r="CS7" s="98"/>
      <c r="CT7" s="98"/>
      <c r="CU7" s="98"/>
      <c r="CV7" s="98"/>
      <c r="CW7" s="98"/>
      <c r="CX7" s="98"/>
      <c r="CY7" s="98"/>
      <c r="CZ7" s="98"/>
      <c r="DA7" s="98"/>
      <c r="DB7" s="98"/>
      <c r="DC7" s="98"/>
      <c r="DD7" s="98"/>
      <c r="DE7" s="98"/>
      <c r="DF7" s="98"/>
      <c r="DG7" s="98"/>
      <c r="DH7" s="98"/>
      <c r="DI7" s="98"/>
      <c r="DJ7" s="98"/>
      <c r="DK7" s="98"/>
      <c r="DL7" s="98"/>
      <c r="DM7" s="98"/>
      <c r="DN7" s="98"/>
      <c r="DO7" s="98"/>
      <c r="DP7" s="98"/>
      <c r="DQ7" s="98"/>
      <c r="DR7" s="98"/>
      <c r="DS7" s="98"/>
      <c r="DT7" s="98"/>
      <c r="DU7" s="98"/>
      <c r="DV7" s="98"/>
      <c r="DW7" s="98"/>
      <c r="DX7" s="98"/>
      <c r="DY7" s="98"/>
      <c r="DZ7" s="98"/>
      <c r="EA7" s="98"/>
      <c r="EB7" s="98"/>
      <c r="EC7" s="98"/>
      <c r="ED7" s="98"/>
      <c r="EE7" s="98"/>
      <c r="EF7" s="98"/>
      <c r="EG7" s="98"/>
      <c r="EH7" s="98"/>
      <c r="EI7" s="98"/>
      <c r="EJ7" s="98"/>
      <c r="EK7" s="98"/>
      <c r="EL7" s="98"/>
      <c r="EM7" s="98"/>
      <c r="EN7" s="98"/>
      <c r="EO7" s="98"/>
      <c r="EP7" s="98"/>
      <c r="EQ7" s="98"/>
      <c r="ER7" s="98"/>
      <c r="ES7" s="98"/>
      <c r="ET7" s="98"/>
      <c r="EU7" s="98"/>
      <c r="EV7" s="98"/>
      <c r="EW7" s="98"/>
      <c r="EX7" s="98"/>
      <c r="EY7" s="98"/>
      <c r="EZ7" s="98"/>
      <c r="FA7" s="98"/>
      <c r="FB7" s="98"/>
      <c r="FC7" s="98"/>
      <c r="FD7" s="98"/>
      <c r="FE7" s="98"/>
      <c r="FF7" s="98"/>
      <c r="FG7" s="98"/>
      <c r="FH7" s="98"/>
      <c r="FI7" s="98"/>
      <c r="FJ7" s="98"/>
      <c r="FK7" s="98"/>
      <c r="FL7" s="98"/>
      <c r="FM7" s="98"/>
      <c r="FN7" s="98"/>
      <c r="FO7" s="98"/>
      <c r="FP7" s="98"/>
      <c r="FQ7" s="98"/>
      <c r="FR7" s="98"/>
      <c r="FS7" s="98"/>
      <c r="FT7" s="98"/>
      <c r="FU7" s="98"/>
      <c r="FV7" s="98"/>
      <c r="FW7" s="98"/>
      <c r="FX7" s="98"/>
      <c r="FY7" s="98"/>
      <c r="FZ7" s="98"/>
      <c r="GA7" s="98"/>
      <c r="GB7" s="98"/>
      <c r="GC7" s="98"/>
      <c r="GD7" s="98"/>
      <c r="GE7" s="98"/>
      <c r="GF7" s="98"/>
      <c r="GG7" s="98"/>
      <c r="GH7" s="98"/>
      <c r="GI7" s="98"/>
      <c r="GJ7" s="98"/>
      <c r="GK7" s="98"/>
      <c r="GL7" s="98"/>
      <c r="GM7" s="98"/>
      <c r="GN7" s="98"/>
      <c r="GO7" s="98"/>
      <c r="GP7" s="98"/>
      <c r="GQ7" s="98"/>
      <c r="GR7" s="98"/>
      <c r="GS7" s="98"/>
      <c r="GT7" s="98"/>
      <c r="GU7" s="98"/>
      <c r="GV7" s="98"/>
      <c r="GW7" s="98"/>
      <c r="GX7" s="98"/>
      <c r="GY7" s="98"/>
      <c r="GZ7" s="98"/>
      <c r="HA7" s="98"/>
      <c r="HB7" s="98"/>
      <c r="HC7" s="98"/>
      <c r="HD7" s="98"/>
      <c r="HE7" s="98"/>
      <c r="HF7" s="98"/>
      <c r="HG7" s="98"/>
      <c r="HH7" s="98"/>
      <c r="HI7" s="98"/>
      <c r="HJ7" s="98"/>
      <c r="HK7" s="98"/>
      <c r="HL7" s="98"/>
      <c r="HM7" s="98"/>
      <c r="HN7" s="98"/>
      <c r="HO7" s="98"/>
      <c r="HP7" s="98"/>
      <c r="HQ7" s="98"/>
      <c r="HR7" s="98"/>
      <c r="HS7" s="98"/>
      <c r="HT7" s="98"/>
      <c r="HU7" s="98"/>
      <c r="HV7" s="98"/>
      <c r="HW7" s="98"/>
      <c r="HX7" s="98"/>
      <c r="HY7" s="98"/>
      <c r="HZ7" s="98"/>
      <c r="IA7" s="98"/>
      <c r="IB7" s="98"/>
      <c r="IC7" s="98"/>
      <c r="ID7" s="98"/>
      <c r="IE7" s="98"/>
      <c r="IF7" s="98"/>
      <c r="IG7" s="98"/>
      <c r="IH7" s="98"/>
      <c r="II7" s="98"/>
      <c r="IJ7" s="98"/>
      <c r="IK7" s="98"/>
      <c r="IL7" s="98"/>
      <c r="IM7" s="98"/>
      <c r="IN7" s="98"/>
      <c r="IO7" s="98"/>
      <c r="IP7" s="98"/>
      <c r="IQ7" s="98"/>
      <c r="IR7" s="98"/>
      <c r="IS7" s="98"/>
      <c r="IT7" s="98"/>
      <c r="IU7" s="98"/>
      <c r="IV7" s="98"/>
      <c r="IW7" s="98"/>
      <c r="IX7" s="98"/>
      <c r="IY7" s="98"/>
    </row>
    <row r="8" spans="1:259" s="64" customFormat="1" ht="15.75" x14ac:dyDescent="0.25">
      <c r="A8" s="426"/>
      <c r="B8" s="426"/>
      <c r="C8" s="426"/>
      <c r="D8" s="426"/>
      <c r="E8" s="426"/>
      <c r="F8" s="426"/>
      <c r="G8" s="426"/>
      <c r="H8" s="426"/>
      <c r="I8" s="426"/>
      <c r="J8" s="426"/>
      <c r="K8" s="426" t="s">
        <v>167</v>
      </c>
      <c r="L8" s="426"/>
      <c r="M8" s="426"/>
      <c r="N8" s="426"/>
      <c r="O8" s="426"/>
      <c r="P8" s="426"/>
      <c r="Q8" s="426"/>
      <c r="R8" s="426"/>
      <c r="S8" s="426"/>
      <c r="T8" s="426"/>
      <c r="U8" s="426"/>
      <c r="V8" s="426"/>
      <c r="W8" s="426"/>
      <c r="X8" s="426"/>
      <c r="Y8" s="426"/>
      <c r="Z8" s="426"/>
      <c r="AA8" s="426"/>
      <c r="AB8" s="426"/>
      <c r="AC8" s="426"/>
      <c r="AD8" s="426"/>
      <c r="AE8" s="426"/>
      <c r="AF8" s="426"/>
      <c r="AG8" s="426"/>
      <c r="AH8" s="426"/>
      <c r="AI8" s="98"/>
      <c r="AJ8" s="222"/>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DJ8" s="98"/>
      <c r="DK8" s="98"/>
      <c r="DL8" s="98"/>
      <c r="DM8" s="98"/>
      <c r="DN8" s="98"/>
      <c r="DO8" s="98"/>
      <c r="DP8" s="98"/>
      <c r="DQ8" s="98"/>
      <c r="DR8" s="98"/>
      <c r="DS8" s="98"/>
      <c r="DT8" s="98"/>
      <c r="DU8" s="98"/>
      <c r="DV8" s="98"/>
      <c r="DW8" s="98"/>
      <c r="DX8" s="98"/>
      <c r="DY8" s="98"/>
      <c r="DZ8" s="98"/>
      <c r="EA8" s="98"/>
      <c r="EB8" s="98"/>
      <c r="EC8" s="98"/>
      <c r="ED8" s="98"/>
      <c r="EE8" s="98"/>
      <c r="EF8" s="98"/>
      <c r="EG8" s="98"/>
      <c r="EH8" s="98"/>
      <c r="EI8" s="98"/>
      <c r="EJ8" s="98"/>
      <c r="EK8" s="98"/>
      <c r="EL8" s="98"/>
      <c r="EM8" s="98"/>
      <c r="EN8" s="98"/>
      <c r="EO8" s="98"/>
      <c r="EP8" s="98"/>
      <c r="EQ8" s="98"/>
      <c r="ER8" s="98"/>
      <c r="ES8" s="98"/>
      <c r="ET8" s="98"/>
      <c r="EU8" s="98"/>
      <c r="EV8" s="98"/>
      <c r="EW8" s="98"/>
      <c r="EX8" s="98"/>
      <c r="EY8" s="98"/>
      <c r="EZ8" s="98"/>
      <c r="FA8" s="98"/>
      <c r="FB8" s="98"/>
      <c r="FC8" s="98"/>
      <c r="FD8" s="98"/>
      <c r="FE8" s="98"/>
      <c r="FF8" s="98"/>
      <c r="FG8" s="98"/>
      <c r="FH8" s="98"/>
      <c r="FI8" s="98"/>
      <c r="FJ8" s="98"/>
      <c r="FK8" s="98"/>
      <c r="FL8" s="98"/>
      <c r="FM8" s="98"/>
      <c r="FN8" s="98"/>
      <c r="FO8" s="98"/>
      <c r="FP8" s="98"/>
      <c r="FQ8" s="98"/>
      <c r="FR8" s="98"/>
      <c r="FS8" s="98"/>
      <c r="FT8" s="98"/>
      <c r="FU8" s="98"/>
      <c r="FV8" s="98"/>
      <c r="FW8" s="98"/>
      <c r="FX8" s="98"/>
      <c r="FY8" s="98"/>
      <c r="FZ8" s="98"/>
      <c r="GA8" s="98"/>
      <c r="GB8" s="98"/>
      <c r="GC8" s="98"/>
      <c r="GD8" s="98"/>
      <c r="GE8" s="98"/>
      <c r="GF8" s="98"/>
      <c r="GG8" s="98"/>
      <c r="GH8" s="98"/>
      <c r="GI8" s="98"/>
      <c r="GJ8" s="98"/>
      <c r="GK8" s="98"/>
      <c r="GL8" s="98"/>
      <c r="GM8" s="98"/>
      <c r="GN8" s="98"/>
      <c r="GO8" s="98"/>
      <c r="GP8" s="98"/>
      <c r="GQ8" s="98"/>
      <c r="GR8" s="98"/>
      <c r="GS8" s="98"/>
      <c r="GT8" s="98"/>
      <c r="GU8" s="98"/>
      <c r="GV8" s="98"/>
      <c r="GW8" s="98"/>
      <c r="GX8" s="98"/>
      <c r="GY8" s="98"/>
      <c r="GZ8" s="98"/>
      <c r="HA8" s="98"/>
      <c r="HB8" s="98"/>
      <c r="HC8" s="98"/>
      <c r="HD8" s="98"/>
      <c r="HE8" s="98"/>
      <c r="HF8" s="98"/>
      <c r="HG8" s="98"/>
      <c r="HH8" s="98"/>
      <c r="HI8" s="98"/>
      <c r="HJ8" s="98"/>
      <c r="HK8" s="98"/>
      <c r="HL8" s="98"/>
      <c r="HM8" s="98"/>
      <c r="HN8" s="98"/>
      <c r="HO8" s="98"/>
      <c r="HP8" s="98"/>
      <c r="HQ8" s="98"/>
      <c r="HR8" s="98"/>
      <c r="HS8" s="98"/>
      <c r="HT8" s="98"/>
      <c r="HU8" s="98"/>
      <c r="HV8" s="98"/>
      <c r="HW8" s="98"/>
      <c r="HX8" s="98"/>
      <c r="HY8" s="98"/>
      <c r="HZ8" s="98"/>
      <c r="IA8" s="98"/>
      <c r="IB8" s="98"/>
      <c r="IC8" s="98"/>
      <c r="ID8" s="98"/>
      <c r="IE8" s="98"/>
      <c r="IF8" s="98"/>
      <c r="IG8" s="98"/>
      <c r="IH8" s="98"/>
      <c r="II8" s="98"/>
      <c r="IJ8" s="98"/>
      <c r="IK8" s="98"/>
      <c r="IL8" s="98"/>
      <c r="IM8" s="98"/>
      <c r="IN8" s="98"/>
      <c r="IO8" s="98"/>
      <c r="IP8" s="98"/>
      <c r="IQ8" s="98"/>
      <c r="IR8" s="98"/>
      <c r="IS8" s="98"/>
      <c r="IT8" s="98"/>
      <c r="IU8" s="98"/>
      <c r="IV8" s="98"/>
      <c r="IW8" s="98"/>
      <c r="IX8" s="98"/>
      <c r="IY8" s="98"/>
    </row>
    <row r="9" spans="1:259" s="64" customFormat="1" ht="15.75" x14ac:dyDescent="0.25">
      <c r="A9" s="426"/>
      <c r="B9" s="426"/>
      <c r="C9" s="426"/>
      <c r="D9" s="426"/>
      <c r="E9" s="426"/>
      <c r="F9" s="426"/>
      <c r="G9" s="426"/>
      <c r="H9" s="426"/>
      <c r="I9" s="426" t="s">
        <v>11</v>
      </c>
      <c r="J9" s="426" t="s">
        <v>166</v>
      </c>
      <c r="K9" s="426" t="s">
        <v>170</v>
      </c>
      <c r="L9" s="426"/>
      <c r="M9" s="426" t="s">
        <v>171</v>
      </c>
      <c r="N9" s="426"/>
      <c r="O9" s="426"/>
      <c r="P9" s="426"/>
      <c r="Q9" s="426"/>
      <c r="R9" s="426"/>
      <c r="S9" s="426"/>
      <c r="T9" s="426"/>
      <c r="U9" s="426"/>
      <c r="V9" s="426"/>
      <c r="W9" s="426"/>
      <c r="X9" s="426"/>
      <c r="Y9" s="426"/>
      <c r="Z9" s="426"/>
      <c r="AA9" s="426"/>
      <c r="AB9" s="426"/>
      <c r="AC9" s="426"/>
      <c r="AD9" s="426"/>
      <c r="AE9" s="426"/>
      <c r="AF9" s="426"/>
      <c r="AG9" s="426"/>
      <c r="AH9" s="426"/>
      <c r="AI9" s="222"/>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c r="HJ9" s="98"/>
      <c r="HK9" s="98"/>
      <c r="HL9" s="98"/>
      <c r="HM9" s="98"/>
      <c r="HN9" s="98"/>
      <c r="HO9" s="98"/>
      <c r="HP9" s="98"/>
      <c r="HQ9" s="98"/>
      <c r="HR9" s="98"/>
      <c r="HS9" s="98"/>
      <c r="HT9" s="98"/>
      <c r="HU9" s="98"/>
      <c r="HV9" s="98"/>
      <c r="HW9" s="98"/>
      <c r="HX9" s="98"/>
      <c r="HY9" s="98"/>
      <c r="HZ9" s="98"/>
      <c r="IA9" s="98"/>
      <c r="IB9" s="98"/>
      <c r="IC9" s="98"/>
      <c r="ID9" s="98"/>
      <c r="IE9" s="98"/>
      <c r="IF9" s="98"/>
      <c r="IG9" s="98"/>
      <c r="IH9" s="98"/>
      <c r="II9" s="98"/>
      <c r="IJ9" s="98"/>
      <c r="IK9" s="98"/>
      <c r="IL9" s="98"/>
      <c r="IM9" s="98"/>
      <c r="IN9" s="98"/>
      <c r="IO9" s="98"/>
      <c r="IP9" s="98"/>
      <c r="IQ9" s="98"/>
      <c r="IR9" s="98"/>
      <c r="IS9" s="98"/>
      <c r="IT9" s="98"/>
      <c r="IU9" s="98"/>
      <c r="IV9" s="98"/>
      <c r="IW9" s="98"/>
      <c r="IX9" s="98"/>
      <c r="IY9" s="98"/>
    </row>
    <row r="10" spans="1:259" s="64" customFormat="1" ht="42.95" customHeight="1" x14ac:dyDescent="0.25">
      <c r="A10" s="426"/>
      <c r="B10" s="426"/>
      <c r="C10" s="426"/>
      <c r="D10" s="426"/>
      <c r="E10" s="426"/>
      <c r="F10" s="426"/>
      <c r="G10" s="426"/>
      <c r="H10" s="426"/>
      <c r="I10" s="426"/>
      <c r="J10" s="426"/>
      <c r="K10" s="426" t="s">
        <v>15</v>
      </c>
      <c r="L10" s="426" t="s">
        <v>172</v>
      </c>
      <c r="M10" s="426" t="s">
        <v>15</v>
      </c>
      <c r="N10" s="426" t="s">
        <v>162</v>
      </c>
      <c r="O10" s="426"/>
      <c r="P10" s="426" t="s">
        <v>11</v>
      </c>
      <c r="Q10" s="426" t="s">
        <v>12</v>
      </c>
      <c r="R10" s="426" t="s">
        <v>11</v>
      </c>
      <c r="S10" s="426" t="s">
        <v>12</v>
      </c>
      <c r="T10" s="426" t="s">
        <v>11</v>
      </c>
      <c r="U10" s="426" t="s">
        <v>12</v>
      </c>
      <c r="V10" s="426" t="s">
        <v>11</v>
      </c>
      <c r="W10" s="426" t="s">
        <v>12</v>
      </c>
      <c r="X10" s="426" t="s">
        <v>15</v>
      </c>
      <c r="Y10" s="426" t="s">
        <v>168</v>
      </c>
      <c r="Z10" s="426" t="s">
        <v>15</v>
      </c>
      <c r="AA10" s="427" t="s">
        <v>15</v>
      </c>
      <c r="AB10" s="426" t="s">
        <v>935</v>
      </c>
      <c r="AC10" s="426" t="s">
        <v>936</v>
      </c>
      <c r="AD10" s="426" t="s">
        <v>1175</v>
      </c>
      <c r="AE10" s="426" t="s">
        <v>1176</v>
      </c>
      <c r="AF10" s="428" t="s">
        <v>169</v>
      </c>
      <c r="AG10" s="428"/>
      <c r="AH10" s="426"/>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c r="IR10" s="98"/>
      <c r="IS10" s="98"/>
      <c r="IT10" s="98"/>
      <c r="IU10" s="98"/>
      <c r="IV10" s="98"/>
      <c r="IW10" s="98"/>
      <c r="IX10" s="98"/>
      <c r="IY10" s="98"/>
    </row>
    <row r="11" spans="1:259" s="64" customFormat="1" ht="105" customHeight="1" x14ac:dyDescent="0.25">
      <c r="A11" s="426"/>
      <c r="B11" s="426"/>
      <c r="C11" s="426"/>
      <c r="D11" s="426"/>
      <c r="E11" s="384" t="s">
        <v>798</v>
      </c>
      <c r="F11" s="384" t="s">
        <v>799</v>
      </c>
      <c r="G11" s="426"/>
      <c r="H11" s="426"/>
      <c r="I11" s="426"/>
      <c r="J11" s="426"/>
      <c r="K11" s="426"/>
      <c r="L11" s="426"/>
      <c r="M11" s="426"/>
      <c r="N11" s="383" t="s">
        <v>173</v>
      </c>
      <c r="O11" s="383" t="s">
        <v>174</v>
      </c>
      <c r="P11" s="426"/>
      <c r="Q11" s="426"/>
      <c r="R11" s="426"/>
      <c r="S11" s="426"/>
      <c r="T11" s="426"/>
      <c r="U11" s="426"/>
      <c r="V11" s="426"/>
      <c r="W11" s="426"/>
      <c r="X11" s="426"/>
      <c r="Y11" s="426"/>
      <c r="Z11" s="426"/>
      <c r="AA11" s="427"/>
      <c r="AB11" s="426"/>
      <c r="AC11" s="426"/>
      <c r="AD11" s="426"/>
      <c r="AE11" s="426"/>
      <c r="AF11" s="385" t="s">
        <v>18</v>
      </c>
      <c r="AG11" s="385" t="s">
        <v>19</v>
      </c>
      <c r="AH11" s="426"/>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c r="IR11" s="98"/>
      <c r="IS11" s="98"/>
      <c r="IT11" s="98"/>
      <c r="IU11" s="98"/>
      <c r="IV11" s="98"/>
      <c r="IW11" s="98"/>
      <c r="IX11" s="98"/>
      <c r="IY11" s="98"/>
    </row>
    <row r="12" spans="1:259" ht="15.75" x14ac:dyDescent="0.25">
      <c r="A12" s="223">
        <v>1</v>
      </c>
      <c r="B12" s="89">
        <v>2</v>
      </c>
      <c r="C12" s="89"/>
      <c r="D12" s="89"/>
      <c r="E12" s="89"/>
      <c r="F12" s="89"/>
      <c r="G12" s="89"/>
      <c r="H12" s="89">
        <v>3</v>
      </c>
      <c r="I12" s="89">
        <v>4</v>
      </c>
      <c r="J12" s="89">
        <v>5</v>
      </c>
      <c r="K12" s="89">
        <v>8</v>
      </c>
      <c r="L12" s="89"/>
      <c r="M12" s="89"/>
      <c r="N12" s="89"/>
      <c r="O12" s="89"/>
      <c r="P12" s="89">
        <v>6</v>
      </c>
      <c r="Q12" s="89">
        <v>7</v>
      </c>
      <c r="R12" s="89">
        <v>8</v>
      </c>
      <c r="S12" s="89">
        <v>9</v>
      </c>
      <c r="T12" s="89">
        <v>10</v>
      </c>
      <c r="U12" s="89">
        <v>11</v>
      </c>
      <c r="V12" s="89">
        <v>6</v>
      </c>
      <c r="W12" s="89">
        <v>7</v>
      </c>
      <c r="X12" s="89">
        <v>8</v>
      </c>
      <c r="Y12" s="89">
        <v>9</v>
      </c>
      <c r="Z12" s="89">
        <v>12</v>
      </c>
      <c r="AA12" s="342">
        <v>10</v>
      </c>
      <c r="AB12" s="89"/>
      <c r="AC12" s="89"/>
      <c r="AD12" s="89"/>
      <c r="AE12" s="89"/>
      <c r="AF12" s="89">
        <v>11</v>
      </c>
      <c r="AG12" s="89">
        <v>12</v>
      </c>
      <c r="AH12" s="89">
        <v>13</v>
      </c>
      <c r="AI12" s="81"/>
      <c r="AJ12" s="224"/>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row>
    <row r="13" spans="1:259" s="344" customFormat="1" ht="27.75" hidden="1" customHeight="1" x14ac:dyDescent="0.25">
      <c r="A13" s="374"/>
      <c r="B13" s="342"/>
      <c r="C13" s="342"/>
      <c r="D13" s="342"/>
      <c r="E13" s="342"/>
      <c r="F13" s="342"/>
      <c r="G13" s="342"/>
      <c r="H13" s="342"/>
      <c r="I13" s="375">
        <v>232922.11111111112</v>
      </c>
      <c r="J13" s="375">
        <v>213638</v>
      </c>
      <c r="K13" s="375">
        <v>0</v>
      </c>
      <c r="L13" s="375">
        <v>0</v>
      </c>
      <c r="M13" s="375">
        <v>0</v>
      </c>
      <c r="N13" s="375">
        <v>0</v>
      </c>
      <c r="O13" s="375">
        <v>0</v>
      </c>
      <c r="P13" s="375">
        <v>29403</v>
      </c>
      <c r="Q13" s="375">
        <v>29403</v>
      </c>
      <c r="R13" s="375">
        <v>318.03100000000001</v>
      </c>
      <c r="S13" s="375">
        <v>318.03100000000001</v>
      </c>
      <c r="T13" s="375">
        <v>29403</v>
      </c>
      <c r="U13" s="375">
        <v>29403</v>
      </c>
      <c r="V13" s="375">
        <v>29403</v>
      </c>
      <c r="W13" s="375">
        <v>29403</v>
      </c>
      <c r="X13" s="375">
        <v>213638</v>
      </c>
      <c r="Y13" s="376">
        <v>29403</v>
      </c>
      <c r="Z13" s="377">
        <v>102565</v>
      </c>
      <c r="AA13" s="375">
        <v>102565</v>
      </c>
      <c r="AB13" s="378">
        <v>87876</v>
      </c>
      <c r="AC13" s="378">
        <v>14689</v>
      </c>
      <c r="AD13" s="378"/>
      <c r="AE13" s="378"/>
      <c r="AF13" s="375">
        <v>0</v>
      </c>
      <c r="AG13" s="342"/>
      <c r="AH13" s="342"/>
      <c r="AI13" s="379"/>
      <c r="AJ13" s="380"/>
      <c r="AK13" s="343"/>
      <c r="AL13" s="343"/>
      <c r="AM13" s="343"/>
      <c r="AN13" s="343"/>
      <c r="AO13" s="343"/>
      <c r="AP13" s="343"/>
      <c r="AQ13" s="343"/>
      <c r="AR13" s="343"/>
      <c r="AS13" s="343"/>
      <c r="AT13" s="343"/>
      <c r="AU13" s="343"/>
      <c r="AV13" s="343"/>
      <c r="AW13" s="343"/>
      <c r="AX13" s="343"/>
      <c r="AY13" s="343"/>
      <c r="AZ13" s="343"/>
      <c r="BA13" s="343"/>
      <c r="BB13" s="343"/>
      <c r="BC13" s="343"/>
      <c r="BD13" s="343"/>
      <c r="BE13" s="343"/>
      <c r="BF13" s="343"/>
      <c r="BG13" s="343"/>
      <c r="BH13" s="343"/>
      <c r="BI13" s="343"/>
      <c r="BJ13" s="343"/>
      <c r="BK13" s="343"/>
      <c r="BL13" s="343"/>
      <c r="BM13" s="343"/>
      <c r="BN13" s="343"/>
      <c r="BO13" s="343"/>
      <c r="BP13" s="343"/>
      <c r="BQ13" s="343"/>
      <c r="BR13" s="343"/>
      <c r="BS13" s="343"/>
      <c r="BT13" s="343"/>
      <c r="BU13" s="343"/>
      <c r="BV13" s="343"/>
      <c r="BW13" s="343"/>
      <c r="BX13" s="343"/>
      <c r="BY13" s="343"/>
      <c r="BZ13" s="343"/>
      <c r="CA13" s="343"/>
      <c r="CB13" s="343"/>
      <c r="CC13" s="343"/>
      <c r="CD13" s="343"/>
      <c r="CE13" s="343"/>
      <c r="CF13" s="343"/>
      <c r="CG13" s="343"/>
      <c r="CH13" s="343"/>
      <c r="CI13" s="343"/>
      <c r="CJ13" s="343"/>
      <c r="CK13" s="343"/>
      <c r="CL13" s="343"/>
      <c r="CM13" s="343"/>
      <c r="CN13" s="343"/>
      <c r="CO13" s="343"/>
      <c r="CP13" s="343"/>
      <c r="CQ13" s="343"/>
      <c r="CR13" s="343"/>
      <c r="CS13" s="343"/>
      <c r="CT13" s="343"/>
      <c r="CU13" s="343"/>
      <c r="CV13" s="343"/>
      <c r="CW13" s="343"/>
      <c r="CX13" s="343"/>
      <c r="CY13" s="343"/>
      <c r="CZ13" s="343"/>
      <c r="DA13" s="343"/>
      <c r="DB13" s="343"/>
      <c r="DC13" s="343"/>
      <c r="DD13" s="343"/>
      <c r="DE13" s="343"/>
      <c r="DF13" s="343"/>
      <c r="DG13" s="343"/>
      <c r="DH13" s="343"/>
      <c r="DI13" s="343"/>
      <c r="DJ13" s="343"/>
      <c r="DK13" s="343"/>
      <c r="DL13" s="343"/>
      <c r="DM13" s="343"/>
      <c r="DN13" s="343"/>
      <c r="DO13" s="343"/>
      <c r="DP13" s="343"/>
      <c r="DQ13" s="343"/>
      <c r="DR13" s="343"/>
      <c r="DS13" s="343"/>
      <c r="DT13" s="343"/>
      <c r="DU13" s="343"/>
      <c r="DV13" s="343"/>
      <c r="DW13" s="343"/>
      <c r="DX13" s="343"/>
      <c r="DY13" s="343"/>
      <c r="DZ13" s="343"/>
      <c r="EA13" s="343"/>
      <c r="EB13" s="343"/>
      <c r="EC13" s="343"/>
      <c r="ED13" s="343"/>
      <c r="EE13" s="343"/>
      <c r="EF13" s="343"/>
      <c r="EG13" s="343"/>
      <c r="EH13" s="343"/>
      <c r="EI13" s="343"/>
      <c r="EJ13" s="343"/>
      <c r="EK13" s="343"/>
      <c r="EL13" s="343"/>
      <c r="EM13" s="343"/>
      <c r="EN13" s="343"/>
      <c r="EO13" s="343"/>
      <c r="EP13" s="343"/>
      <c r="EQ13" s="343"/>
      <c r="ER13" s="343"/>
      <c r="ES13" s="343"/>
      <c r="ET13" s="343"/>
      <c r="EU13" s="343"/>
      <c r="EV13" s="343"/>
      <c r="EW13" s="343"/>
      <c r="EX13" s="343"/>
      <c r="EY13" s="343"/>
      <c r="EZ13" s="343"/>
      <c r="FA13" s="343"/>
      <c r="FB13" s="343"/>
      <c r="FC13" s="343"/>
      <c r="FD13" s="343"/>
      <c r="FE13" s="343"/>
      <c r="FF13" s="343"/>
      <c r="FG13" s="343"/>
      <c r="FH13" s="343"/>
      <c r="FI13" s="343"/>
      <c r="FJ13" s="343"/>
      <c r="FK13" s="343"/>
      <c r="FL13" s="343"/>
      <c r="FM13" s="343"/>
      <c r="FN13" s="343"/>
      <c r="FO13" s="343"/>
      <c r="FP13" s="343"/>
      <c r="FQ13" s="343"/>
      <c r="FR13" s="343"/>
      <c r="FS13" s="343"/>
      <c r="FT13" s="343"/>
      <c r="FU13" s="343"/>
      <c r="FV13" s="343"/>
      <c r="FW13" s="343"/>
      <c r="FX13" s="343"/>
      <c r="FY13" s="343"/>
      <c r="FZ13" s="343"/>
      <c r="GA13" s="343"/>
      <c r="GB13" s="343"/>
      <c r="GC13" s="343"/>
      <c r="GD13" s="343"/>
      <c r="GE13" s="343"/>
      <c r="GF13" s="343"/>
      <c r="GG13" s="343"/>
      <c r="GH13" s="343"/>
      <c r="GI13" s="343"/>
      <c r="GJ13" s="343"/>
      <c r="GK13" s="343"/>
      <c r="GL13" s="343"/>
      <c r="GM13" s="343"/>
      <c r="GN13" s="343"/>
      <c r="GO13" s="343"/>
      <c r="GP13" s="343"/>
      <c r="GQ13" s="343"/>
      <c r="GR13" s="343"/>
      <c r="GS13" s="343"/>
      <c r="GT13" s="343"/>
      <c r="GU13" s="343"/>
      <c r="GV13" s="343"/>
      <c r="GW13" s="343"/>
      <c r="GX13" s="343"/>
      <c r="GY13" s="343"/>
      <c r="GZ13" s="343"/>
      <c r="HA13" s="343"/>
      <c r="HB13" s="343"/>
      <c r="HC13" s="343"/>
      <c r="HD13" s="343"/>
      <c r="HE13" s="343"/>
      <c r="HF13" s="343"/>
      <c r="HG13" s="343"/>
      <c r="HH13" s="343"/>
      <c r="HI13" s="343"/>
      <c r="HJ13" s="343"/>
      <c r="HK13" s="343"/>
      <c r="HL13" s="343"/>
      <c r="HM13" s="343"/>
      <c r="HN13" s="343"/>
      <c r="HO13" s="343"/>
      <c r="HP13" s="343"/>
      <c r="HQ13" s="343"/>
      <c r="HR13" s="343"/>
      <c r="HS13" s="343"/>
      <c r="HT13" s="343"/>
      <c r="HU13" s="343"/>
      <c r="HV13" s="343"/>
      <c r="HW13" s="343"/>
      <c r="HX13" s="343"/>
      <c r="HY13" s="343"/>
      <c r="HZ13" s="343"/>
      <c r="IA13" s="343"/>
      <c r="IB13" s="343"/>
      <c r="IC13" s="343"/>
      <c r="ID13" s="343"/>
      <c r="IE13" s="343"/>
      <c r="IF13" s="343"/>
      <c r="IG13" s="343"/>
      <c r="IH13" s="343"/>
      <c r="II13" s="343"/>
      <c r="IJ13" s="343"/>
      <c r="IK13" s="343"/>
      <c r="IL13" s="343"/>
      <c r="IM13" s="343"/>
      <c r="IN13" s="343"/>
      <c r="IO13" s="343"/>
      <c r="IP13" s="343"/>
      <c r="IQ13" s="343"/>
      <c r="IR13" s="343"/>
      <c r="IS13" s="343"/>
      <c r="IT13" s="343"/>
      <c r="IU13" s="343"/>
      <c r="IV13" s="343"/>
      <c r="IW13" s="343"/>
      <c r="IX13" s="343"/>
      <c r="IY13" s="343"/>
    </row>
    <row r="14" spans="1:259" ht="51.75" customHeight="1" x14ac:dyDescent="0.25">
      <c r="A14" s="92" t="s">
        <v>800</v>
      </c>
      <c r="B14" s="93" t="s">
        <v>801</v>
      </c>
      <c r="C14" s="93">
        <f>SUM(C15:C129)</f>
        <v>2</v>
      </c>
      <c r="D14" s="93">
        <f>SUM(D15:D129)</f>
        <v>14</v>
      </c>
      <c r="E14" s="93">
        <f>SUM(E15:E129)</f>
        <v>10</v>
      </c>
      <c r="F14" s="93">
        <f>SUM(F15:F129)</f>
        <v>32</v>
      </c>
      <c r="G14" s="93"/>
      <c r="H14" s="61"/>
      <c r="I14" s="225">
        <f t="shared" ref="I14:AG14" si="0">I15+I63</f>
        <v>235185.11111111112</v>
      </c>
      <c r="J14" s="225">
        <f t="shared" si="0"/>
        <v>214638</v>
      </c>
      <c r="K14" s="225">
        <f t="shared" si="0"/>
        <v>0</v>
      </c>
      <c r="L14" s="225">
        <f t="shared" si="0"/>
        <v>0</v>
      </c>
      <c r="M14" s="225">
        <f t="shared" si="0"/>
        <v>0</v>
      </c>
      <c r="N14" s="225">
        <f t="shared" si="0"/>
        <v>0</v>
      </c>
      <c r="O14" s="225">
        <f t="shared" si="0"/>
        <v>0</v>
      </c>
      <c r="P14" s="225">
        <f t="shared" si="0"/>
        <v>29403</v>
      </c>
      <c r="Q14" s="225">
        <f t="shared" si="0"/>
        <v>29403</v>
      </c>
      <c r="R14" s="225">
        <f t="shared" si="0"/>
        <v>318.03100000000001</v>
      </c>
      <c r="S14" s="225">
        <f t="shared" si="0"/>
        <v>318.03100000000001</v>
      </c>
      <c r="T14" s="225">
        <f t="shared" si="0"/>
        <v>29403</v>
      </c>
      <c r="U14" s="225">
        <f t="shared" si="0"/>
        <v>29403</v>
      </c>
      <c r="V14" s="225">
        <f t="shared" si="0"/>
        <v>29403</v>
      </c>
      <c r="W14" s="225">
        <f t="shared" si="0"/>
        <v>29403</v>
      </c>
      <c r="X14" s="225">
        <f t="shared" si="0"/>
        <v>214638</v>
      </c>
      <c r="Y14" s="225">
        <f t="shared" si="0"/>
        <v>29403</v>
      </c>
      <c r="Z14" s="381">
        <f t="shared" si="0"/>
        <v>102565.1</v>
      </c>
      <c r="AA14" s="345">
        <f>AB14+AC14</f>
        <v>102565.1</v>
      </c>
      <c r="AB14" s="225">
        <f t="shared" si="0"/>
        <v>102565.1</v>
      </c>
      <c r="AC14" s="381">
        <f t="shared" si="0"/>
        <v>0</v>
      </c>
      <c r="AD14" s="381">
        <f>X14-Y14-AA14</f>
        <v>82669.899999999994</v>
      </c>
      <c r="AE14" s="381">
        <f>(AA14+Y14)*100/X14</f>
        <v>61.484033582124319</v>
      </c>
      <c r="AF14" s="225">
        <f t="shared" si="0"/>
        <v>0</v>
      </c>
      <c r="AG14" s="225">
        <f t="shared" si="0"/>
        <v>0</v>
      </c>
      <c r="AH14" s="226">
        <f>Z14-AA14</f>
        <v>0</v>
      </c>
      <c r="AI14" s="227">
        <f>AA14-AB14</f>
        <v>0</v>
      </c>
      <c r="AJ14" s="224"/>
      <c r="AK14" s="228"/>
      <c r="AL14" s="228"/>
      <c r="AM14" s="228"/>
    </row>
    <row r="15" spans="1:259" ht="47.25" customHeight="1" x14ac:dyDescent="0.25">
      <c r="A15" s="92" t="s">
        <v>802</v>
      </c>
      <c r="B15" s="93" t="s">
        <v>803</v>
      </c>
      <c r="C15" s="93"/>
      <c r="D15" s="93"/>
      <c r="E15" s="93"/>
      <c r="F15" s="93"/>
      <c r="G15" s="93"/>
      <c r="H15" s="61"/>
      <c r="I15" s="229">
        <f t="shared" ref="I15:AG15" si="1">+I16</f>
        <v>105991.11111111111</v>
      </c>
      <c r="J15" s="225">
        <f t="shared" si="1"/>
        <v>86707</v>
      </c>
      <c r="K15" s="225">
        <f t="shared" si="1"/>
        <v>0</v>
      </c>
      <c r="L15" s="225">
        <f t="shared" si="1"/>
        <v>0</v>
      </c>
      <c r="M15" s="225">
        <f t="shared" si="1"/>
        <v>0</v>
      </c>
      <c r="N15" s="225">
        <f t="shared" si="1"/>
        <v>0</v>
      </c>
      <c r="O15" s="225">
        <f t="shared" si="1"/>
        <v>0</v>
      </c>
      <c r="P15" s="225">
        <f t="shared" si="1"/>
        <v>12913</v>
      </c>
      <c r="Q15" s="225">
        <f t="shared" si="1"/>
        <v>12913</v>
      </c>
      <c r="R15" s="225">
        <f t="shared" si="1"/>
        <v>318.03100000000001</v>
      </c>
      <c r="S15" s="225">
        <f t="shared" si="1"/>
        <v>318.03100000000001</v>
      </c>
      <c r="T15" s="225">
        <f t="shared" si="1"/>
        <v>13445</v>
      </c>
      <c r="U15" s="225">
        <f t="shared" si="1"/>
        <v>13445</v>
      </c>
      <c r="V15" s="225">
        <f t="shared" si="1"/>
        <v>12913</v>
      </c>
      <c r="W15" s="225">
        <f t="shared" si="1"/>
        <v>12913</v>
      </c>
      <c r="X15" s="225">
        <f t="shared" si="1"/>
        <v>86707</v>
      </c>
      <c r="Y15" s="225">
        <f t="shared" si="1"/>
        <v>12913</v>
      </c>
      <c r="Z15" s="225">
        <f t="shared" si="1"/>
        <v>40986.1</v>
      </c>
      <c r="AA15" s="345">
        <f t="shared" ref="AA15:AA81" si="2">AB15+AC15</f>
        <v>40486.100000000006</v>
      </c>
      <c r="AB15" s="225">
        <f t="shared" si="1"/>
        <v>40486.100000000006</v>
      </c>
      <c r="AC15" s="225">
        <f t="shared" si="1"/>
        <v>0</v>
      </c>
      <c r="AD15" s="381">
        <f t="shared" ref="AD15:AD78" si="3">X15-Y15-AA15</f>
        <v>33307.899999999994</v>
      </c>
      <c r="AE15" s="381">
        <f t="shared" ref="AE15:AE78" si="4">(AA15+Y15)*100/X15</f>
        <v>61.585685123461786</v>
      </c>
      <c r="AF15" s="225">
        <f t="shared" si="1"/>
        <v>0</v>
      </c>
      <c r="AG15" s="225">
        <f t="shared" si="1"/>
        <v>0</v>
      </c>
      <c r="AH15" s="84"/>
      <c r="AI15" s="227">
        <f t="shared" ref="AI15:AI78" si="5">AA15-AB15</f>
        <v>0</v>
      </c>
      <c r="AJ15" s="224"/>
      <c r="AK15" s="228"/>
      <c r="AL15" s="228"/>
      <c r="AM15" s="228"/>
    </row>
    <row r="16" spans="1:259" ht="44.25" customHeight="1" x14ac:dyDescent="0.25">
      <c r="A16" s="55" t="s">
        <v>804</v>
      </c>
      <c r="B16" s="230" t="s">
        <v>805</v>
      </c>
      <c r="C16" s="230"/>
      <c r="D16" s="230"/>
      <c r="E16" s="230"/>
      <c r="F16" s="230"/>
      <c r="G16" s="230"/>
      <c r="H16" s="71"/>
      <c r="I16" s="176">
        <f t="shared" ref="I16:AG16" si="6">I17+I42+I57</f>
        <v>105991.11111111111</v>
      </c>
      <c r="J16" s="176">
        <f t="shared" si="6"/>
        <v>86707</v>
      </c>
      <c r="K16" s="176">
        <f t="shared" si="6"/>
        <v>0</v>
      </c>
      <c r="L16" s="176">
        <f t="shared" si="6"/>
        <v>0</v>
      </c>
      <c r="M16" s="176">
        <f t="shared" si="6"/>
        <v>0</v>
      </c>
      <c r="N16" s="176">
        <f t="shared" si="6"/>
        <v>0</v>
      </c>
      <c r="O16" s="176">
        <f t="shared" si="6"/>
        <v>0</v>
      </c>
      <c r="P16" s="176">
        <f t="shared" si="6"/>
        <v>12913</v>
      </c>
      <c r="Q16" s="176">
        <f t="shared" si="6"/>
        <v>12913</v>
      </c>
      <c r="R16" s="176">
        <f t="shared" si="6"/>
        <v>318.03100000000001</v>
      </c>
      <c r="S16" s="176">
        <f t="shared" si="6"/>
        <v>318.03100000000001</v>
      </c>
      <c r="T16" s="176">
        <f t="shared" si="6"/>
        <v>13445</v>
      </c>
      <c r="U16" s="176">
        <f t="shared" si="6"/>
        <v>13445</v>
      </c>
      <c r="V16" s="176">
        <f t="shared" si="6"/>
        <v>12913</v>
      </c>
      <c r="W16" s="176">
        <f t="shared" si="6"/>
        <v>12913</v>
      </c>
      <c r="X16" s="176">
        <f t="shared" si="6"/>
        <v>86707</v>
      </c>
      <c r="Y16" s="176">
        <f t="shared" si="6"/>
        <v>12913</v>
      </c>
      <c r="Z16" s="176">
        <f t="shared" si="6"/>
        <v>40986.1</v>
      </c>
      <c r="AA16" s="346">
        <f t="shared" si="2"/>
        <v>40486.100000000006</v>
      </c>
      <c r="AB16" s="176">
        <f t="shared" si="6"/>
        <v>40486.100000000006</v>
      </c>
      <c r="AC16" s="176">
        <f t="shared" si="6"/>
        <v>0</v>
      </c>
      <c r="AD16" s="381">
        <f t="shared" si="3"/>
        <v>33307.899999999994</v>
      </c>
      <c r="AE16" s="381">
        <f t="shared" si="4"/>
        <v>61.585685123461786</v>
      </c>
      <c r="AF16" s="176">
        <f t="shared" si="6"/>
        <v>0</v>
      </c>
      <c r="AG16" s="176">
        <f t="shared" si="6"/>
        <v>0</v>
      </c>
      <c r="AH16" s="84"/>
      <c r="AI16" s="227">
        <f t="shared" si="5"/>
        <v>0</v>
      </c>
      <c r="AJ16" s="224"/>
      <c r="AM16" s="228"/>
    </row>
    <row r="17" spans="1:39" ht="37.5" customHeight="1" x14ac:dyDescent="0.25">
      <c r="A17" s="55" t="s">
        <v>806</v>
      </c>
      <c r="B17" s="230" t="s">
        <v>807</v>
      </c>
      <c r="C17" s="230"/>
      <c r="D17" s="230"/>
      <c r="E17" s="230"/>
      <c r="F17" s="230"/>
      <c r="G17" s="230"/>
      <c r="H17" s="71"/>
      <c r="I17" s="176">
        <f t="shared" ref="I17:AG17" si="7">I18+I21+I31+I35+I39</f>
        <v>27939.111111111109</v>
      </c>
      <c r="J17" s="176">
        <f t="shared" si="7"/>
        <v>26912</v>
      </c>
      <c r="K17" s="176">
        <f t="shared" si="7"/>
        <v>0</v>
      </c>
      <c r="L17" s="176">
        <f t="shared" si="7"/>
        <v>0</v>
      </c>
      <c r="M17" s="176">
        <f t="shared" si="7"/>
        <v>0</v>
      </c>
      <c r="N17" s="176">
        <f t="shared" si="7"/>
        <v>0</v>
      </c>
      <c r="O17" s="176">
        <f t="shared" si="7"/>
        <v>0</v>
      </c>
      <c r="P17" s="176">
        <f t="shared" si="7"/>
        <v>1350</v>
      </c>
      <c r="Q17" s="176">
        <f t="shared" si="7"/>
        <v>1350</v>
      </c>
      <c r="R17" s="176">
        <f t="shared" si="7"/>
        <v>0</v>
      </c>
      <c r="S17" s="176">
        <f t="shared" si="7"/>
        <v>0</v>
      </c>
      <c r="T17" s="176">
        <f t="shared" si="7"/>
        <v>1350</v>
      </c>
      <c r="U17" s="176">
        <f t="shared" si="7"/>
        <v>1350</v>
      </c>
      <c r="V17" s="176">
        <f t="shared" si="7"/>
        <v>1350</v>
      </c>
      <c r="W17" s="176">
        <f t="shared" si="7"/>
        <v>1350</v>
      </c>
      <c r="X17" s="176">
        <f t="shared" si="7"/>
        <v>26912</v>
      </c>
      <c r="Y17" s="176">
        <f t="shared" si="7"/>
        <v>1350</v>
      </c>
      <c r="Z17" s="176">
        <f t="shared" si="7"/>
        <v>15473.1</v>
      </c>
      <c r="AA17" s="346">
        <f t="shared" si="2"/>
        <v>17473.100000000002</v>
      </c>
      <c r="AB17" s="176">
        <f t="shared" si="7"/>
        <v>17473.100000000002</v>
      </c>
      <c r="AC17" s="176">
        <f t="shared" si="7"/>
        <v>0</v>
      </c>
      <c r="AD17" s="381">
        <f t="shared" si="3"/>
        <v>8088.8999999999978</v>
      </c>
      <c r="AE17" s="381">
        <f t="shared" si="4"/>
        <v>69.943148038049955</v>
      </c>
      <c r="AF17" s="176">
        <f t="shared" si="7"/>
        <v>0</v>
      </c>
      <c r="AG17" s="176">
        <f t="shared" si="7"/>
        <v>0</v>
      </c>
      <c r="AH17" s="84"/>
      <c r="AI17" s="227">
        <f t="shared" si="5"/>
        <v>0</v>
      </c>
      <c r="AJ17" s="224"/>
      <c r="AM17" s="228"/>
    </row>
    <row r="18" spans="1:39" ht="36" customHeight="1" x14ac:dyDescent="0.25">
      <c r="A18" s="231" t="s">
        <v>25</v>
      </c>
      <c r="B18" s="232" t="s">
        <v>808</v>
      </c>
      <c r="C18" s="232"/>
      <c r="D18" s="232"/>
      <c r="E18" s="232"/>
      <c r="F18" s="232"/>
      <c r="G18" s="232"/>
      <c r="H18" s="71"/>
      <c r="I18" s="176">
        <f t="shared" ref="I18:U18" si="8">SUM(I19:I20)</f>
        <v>566</v>
      </c>
      <c r="J18" s="176">
        <f t="shared" si="8"/>
        <v>566</v>
      </c>
      <c r="K18" s="176">
        <f t="shared" si="8"/>
        <v>0</v>
      </c>
      <c r="L18" s="176">
        <f t="shared" si="8"/>
        <v>0</v>
      </c>
      <c r="M18" s="176">
        <f t="shared" si="8"/>
        <v>0</v>
      </c>
      <c r="N18" s="176">
        <f t="shared" si="8"/>
        <v>0</v>
      </c>
      <c r="O18" s="176">
        <f t="shared" si="8"/>
        <v>0</v>
      </c>
      <c r="P18" s="176">
        <f t="shared" si="8"/>
        <v>0</v>
      </c>
      <c r="Q18" s="176">
        <f t="shared" si="8"/>
        <v>0</v>
      </c>
      <c r="R18" s="176">
        <f t="shared" si="8"/>
        <v>0</v>
      </c>
      <c r="S18" s="176">
        <f t="shared" si="8"/>
        <v>0</v>
      </c>
      <c r="T18" s="176">
        <f t="shared" si="8"/>
        <v>0</v>
      </c>
      <c r="U18" s="176">
        <f t="shared" si="8"/>
        <v>0</v>
      </c>
      <c r="V18" s="68">
        <f>W18</f>
        <v>0</v>
      </c>
      <c r="W18" s="176">
        <f>SUM(W19:W20)</f>
        <v>0</v>
      </c>
      <c r="X18" s="176">
        <f>SUM(X19:X20)</f>
        <v>566</v>
      </c>
      <c r="Y18" s="176">
        <f>SUM(Y19:Y20)</f>
        <v>0</v>
      </c>
      <c r="Z18" s="176">
        <f>SUM(Z19:Z20)</f>
        <v>537.69999999999993</v>
      </c>
      <c r="AA18" s="346">
        <f t="shared" si="2"/>
        <v>537.69999999999993</v>
      </c>
      <c r="AB18" s="176">
        <f>SUM(AB19:AB20)</f>
        <v>537.69999999999993</v>
      </c>
      <c r="AC18" s="176">
        <f>SUM(AC19:AC20)</f>
        <v>0</v>
      </c>
      <c r="AD18" s="381">
        <f t="shared" si="3"/>
        <v>28.300000000000068</v>
      </c>
      <c r="AE18" s="381">
        <f t="shared" si="4"/>
        <v>94.999999999999986</v>
      </c>
      <c r="AF18" s="176"/>
      <c r="AG18" s="176"/>
      <c r="AH18" s="84"/>
      <c r="AI18" s="227">
        <f t="shared" si="5"/>
        <v>0</v>
      </c>
      <c r="AJ18" s="224"/>
      <c r="AM18" s="228"/>
    </row>
    <row r="19" spans="1:39" s="238" customFormat="1" ht="36.75" customHeight="1" x14ac:dyDescent="0.25">
      <c r="A19" s="231" t="s">
        <v>182</v>
      </c>
      <c r="B19" s="233" t="s">
        <v>189</v>
      </c>
      <c r="C19" s="233"/>
      <c r="D19" s="233"/>
      <c r="E19" s="233"/>
      <c r="F19" s="233"/>
      <c r="G19" s="233"/>
      <c r="H19" s="90"/>
      <c r="I19" s="234"/>
      <c r="J19" s="234"/>
      <c r="K19" s="91"/>
      <c r="L19" s="225"/>
      <c r="M19" s="235"/>
      <c r="N19" s="234"/>
      <c r="O19" s="235"/>
      <c r="P19" s="91"/>
      <c r="Q19" s="91"/>
      <c r="R19" s="91"/>
      <c r="S19" s="91"/>
      <c r="T19" s="91"/>
      <c r="U19" s="91"/>
      <c r="V19" s="68">
        <f>W19</f>
        <v>0</v>
      </c>
      <c r="W19" s="225"/>
      <c r="X19" s="176"/>
      <c r="Y19" s="235"/>
      <c r="Z19" s="176"/>
      <c r="AA19" s="346">
        <f t="shared" si="2"/>
        <v>0</v>
      </c>
      <c r="AB19" s="176"/>
      <c r="AC19" s="176"/>
      <c r="AD19" s="381">
        <f t="shared" si="3"/>
        <v>0</v>
      </c>
      <c r="AE19" s="381" t="e">
        <f t="shared" si="4"/>
        <v>#DIV/0!</v>
      </c>
      <c r="AF19" s="176"/>
      <c r="AG19" s="176"/>
      <c r="AH19" s="236"/>
      <c r="AI19" s="227">
        <f t="shared" si="5"/>
        <v>0</v>
      </c>
      <c r="AJ19" s="237"/>
      <c r="AM19" s="239"/>
    </row>
    <row r="20" spans="1:39" ht="38.25" customHeight="1" x14ac:dyDescent="0.25">
      <c r="A20" s="240">
        <v>1</v>
      </c>
      <c r="B20" s="241" t="s">
        <v>809</v>
      </c>
      <c r="C20" s="241"/>
      <c r="D20" s="241"/>
      <c r="E20" s="241"/>
      <c r="F20" s="241">
        <v>1</v>
      </c>
      <c r="G20" s="241"/>
      <c r="H20" s="89" t="s">
        <v>810</v>
      </c>
      <c r="I20" s="62">
        <f>J20</f>
        <v>566</v>
      </c>
      <c r="J20" s="62">
        <v>566</v>
      </c>
      <c r="K20" s="223"/>
      <c r="L20" s="223"/>
      <c r="M20" s="223"/>
      <c r="N20" s="223"/>
      <c r="O20" s="223"/>
      <c r="P20" s="223"/>
      <c r="Q20" s="223"/>
      <c r="R20" s="223"/>
      <c r="S20" s="223"/>
      <c r="T20" s="223"/>
      <c r="U20" s="223"/>
      <c r="V20" s="68">
        <f>W20</f>
        <v>0</v>
      </c>
      <c r="W20" s="68">
        <f>Y20</f>
        <v>0</v>
      </c>
      <c r="X20" s="62">
        <v>566</v>
      </c>
      <c r="Y20" s="242">
        <f>K20+P20</f>
        <v>0</v>
      </c>
      <c r="Z20" s="62">
        <f>95%*X20</f>
        <v>537.69999999999993</v>
      </c>
      <c r="AA20" s="347">
        <f t="shared" si="2"/>
        <v>537.69999999999993</v>
      </c>
      <c r="AB20" s="62">
        <v>537.69999999999993</v>
      </c>
      <c r="AC20" s="62"/>
      <c r="AD20" s="381">
        <f t="shared" si="3"/>
        <v>28.300000000000068</v>
      </c>
      <c r="AE20" s="381">
        <f t="shared" si="4"/>
        <v>94.999999999999986</v>
      </c>
      <c r="AF20" s="62"/>
      <c r="AG20" s="62"/>
      <c r="AH20" s="84"/>
      <c r="AI20" s="227">
        <f t="shared" si="5"/>
        <v>0</v>
      </c>
      <c r="AJ20" s="224"/>
      <c r="AM20" s="228"/>
    </row>
    <row r="21" spans="1:39" ht="42" customHeight="1" x14ac:dyDescent="0.25">
      <c r="A21" s="231" t="s">
        <v>811</v>
      </c>
      <c r="B21" s="232" t="s">
        <v>812</v>
      </c>
      <c r="C21" s="232"/>
      <c r="D21" s="232"/>
      <c r="E21" s="232"/>
      <c r="F21" s="232"/>
      <c r="G21" s="232"/>
      <c r="H21" s="71"/>
      <c r="I21" s="176">
        <f t="shared" ref="I21:AC21" si="9">SUM(I22:I30)</f>
        <v>18635.111111111109</v>
      </c>
      <c r="J21" s="176">
        <f t="shared" si="9"/>
        <v>17608</v>
      </c>
      <c r="K21" s="176">
        <f t="shared" si="9"/>
        <v>0</v>
      </c>
      <c r="L21" s="176">
        <f t="shared" si="9"/>
        <v>0</v>
      </c>
      <c r="M21" s="176">
        <f t="shared" si="9"/>
        <v>0</v>
      </c>
      <c r="N21" s="176">
        <f t="shared" si="9"/>
        <v>0</v>
      </c>
      <c r="O21" s="176">
        <f t="shared" si="9"/>
        <v>0</v>
      </c>
      <c r="P21" s="176">
        <f t="shared" si="9"/>
        <v>0</v>
      </c>
      <c r="Q21" s="176">
        <f t="shared" si="9"/>
        <v>0</v>
      </c>
      <c r="R21" s="176">
        <f t="shared" si="9"/>
        <v>0</v>
      </c>
      <c r="S21" s="176">
        <f t="shared" si="9"/>
        <v>0</v>
      </c>
      <c r="T21" s="176">
        <f t="shared" si="9"/>
        <v>0</v>
      </c>
      <c r="U21" s="176">
        <f t="shared" si="9"/>
        <v>0</v>
      </c>
      <c r="V21" s="176">
        <f t="shared" si="9"/>
        <v>0</v>
      </c>
      <c r="W21" s="176">
        <f t="shared" si="9"/>
        <v>0</v>
      </c>
      <c r="X21" s="176">
        <f t="shared" si="9"/>
        <v>17608</v>
      </c>
      <c r="Y21" s="176">
        <f t="shared" si="9"/>
        <v>0</v>
      </c>
      <c r="Z21" s="176">
        <f t="shared" si="9"/>
        <v>9185.1</v>
      </c>
      <c r="AA21" s="346">
        <f t="shared" si="2"/>
        <v>12185.1</v>
      </c>
      <c r="AB21" s="176">
        <f t="shared" si="9"/>
        <v>12185.1</v>
      </c>
      <c r="AC21" s="176">
        <f t="shared" si="9"/>
        <v>0</v>
      </c>
      <c r="AD21" s="381">
        <f t="shared" si="3"/>
        <v>5422.9</v>
      </c>
      <c r="AE21" s="381">
        <f t="shared" si="4"/>
        <v>69.202067242162656</v>
      </c>
      <c r="AF21" s="176"/>
      <c r="AG21" s="176"/>
      <c r="AH21" s="84"/>
      <c r="AI21" s="227">
        <f t="shared" si="5"/>
        <v>0</v>
      </c>
      <c r="AJ21" s="224"/>
      <c r="AK21" s="228"/>
      <c r="AM21" s="228"/>
    </row>
    <row r="22" spans="1:39" s="238" customFormat="1" ht="53.1" customHeight="1" x14ac:dyDescent="0.25">
      <c r="A22" s="231" t="s">
        <v>182</v>
      </c>
      <c r="B22" s="233" t="s">
        <v>189</v>
      </c>
      <c r="C22" s="233"/>
      <c r="D22" s="233"/>
      <c r="E22" s="233"/>
      <c r="F22" s="233"/>
      <c r="G22" s="233"/>
      <c r="H22" s="90"/>
      <c r="I22" s="234"/>
      <c r="J22" s="234"/>
      <c r="K22" s="244"/>
      <c r="L22" s="225"/>
      <c r="M22" s="235"/>
      <c r="N22" s="243"/>
      <c r="O22" s="235"/>
      <c r="P22" s="244"/>
      <c r="Q22" s="244"/>
      <c r="R22" s="244"/>
      <c r="S22" s="244"/>
      <c r="T22" s="244"/>
      <c r="U22" s="244"/>
      <c r="V22" s="68">
        <f t="shared" ref="V22:V30" si="10">W22</f>
        <v>0</v>
      </c>
      <c r="W22" s="225"/>
      <c r="X22" s="244"/>
      <c r="Y22" s="235"/>
      <c r="Z22" s="244"/>
      <c r="AA22" s="348">
        <f t="shared" si="2"/>
        <v>0</v>
      </c>
      <c r="AB22" s="244"/>
      <c r="AC22" s="244"/>
      <c r="AD22" s="381">
        <f t="shared" si="3"/>
        <v>0</v>
      </c>
      <c r="AE22" s="381" t="e">
        <f t="shared" si="4"/>
        <v>#DIV/0!</v>
      </c>
      <c r="AF22" s="244"/>
      <c r="AG22" s="244"/>
      <c r="AH22" s="236"/>
      <c r="AI22" s="227">
        <f t="shared" si="5"/>
        <v>0</v>
      </c>
      <c r="AJ22" s="237"/>
      <c r="AM22" s="239"/>
    </row>
    <row r="23" spans="1:39" ht="78.75" customHeight="1" x14ac:dyDescent="0.25">
      <c r="A23" s="240">
        <v>1</v>
      </c>
      <c r="B23" s="241" t="s">
        <v>813</v>
      </c>
      <c r="C23" s="241"/>
      <c r="D23" s="241"/>
      <c r="E23" s="241"/>
      <c r="F23" s="241">
        <v>1</v>
      </c>
      <c r="G23" s="241"/>
      <c r="H23" s="89" t="s">
        <v>814</v>
      </c>
      <c r="I23" s="245">
        <v>2485.5555555555557</v>
      </c>
      <c r="J23" s="246">
        <v>2237</v>
      </c>
      <c r="K23" s="248"/>
      <c r="L23" s="68">
        <f>K23-N23</f>
        <v>0</v>
      </c>
      <c r="M23" s="242">
        <f>N23+O23</f>
        <v>0</v>
      </c>
      <c r="N23" s="247"/>
      <c r="O23" s="242">
        <v>0</v>
      </c>
      <c r="P23" s="248"/>
      <c r="Q23" s="248"/>
      <c r="R23" s="248"/>
      <c r="S23" s="248"/>
      <c r="T23" s="248"/>
      <c r="U23" s="248"/>
      <c r="V23" s="68">
        <f t="shared" si="10"/>
        <v>0</v>
      </c>
      <c r="W23" s="68">
        <f t="shared" ref="W23:W30" si="11">Y23</f>
        <v>0</v>
      </c>
      <c r="X23" s="248">
        <v>2237</v>
      </c>
      <c r="Y23" s="242">
        <f t="shared" ref="Y23:Y30" si="12">K23+P23</f>
        <v>0</v>
      </c>
      <c r="Z23" s="248">
        <v>1000</v>
      </c>
      <c r="AA23" s="349">
        <f t="shared" si="2"/>
        <v>1500</v>
      </c>
      <c r="AB23" s="248">
        <v>1500</v>
      </c>
      <c r="AC23" s="248"/>
      <c r="AD23" s="381">
        <f t="shared" si="3"/>
        <v>737</v>
      </c>
      <c r="AE23" s="381">
        <f t="shared" si="4"/>
        <v>67.054090299508275</v>
      </c>
      <c r="AF23" s="248"/>
      <c r="AG23" s="248"/>
      <c r="AH23" s="52"/>
      <c r="AI23" s="227">
        <f t="shared" si="5"/>
        <v>0</v>
      </c>
      <c r="AJ23" s="224"/>
      <c r="AM23" s="228"/>
    </row>
    <row r="24" spans="1:39" ht="78.75" customHeight="1" x14ac:dyDescent="0.25">
      <c r="A24" s="240">
        <v>2</v>
      </c>
      <c r="B24" s="241" t="s">
        <v>815</v>
      </c>
      <c r="C24" s="241"/>
      <c r="D24" s="241"/>
      <c r="E24" s="241"/>
      <c r="F24" s="241">
        <v>1</v>
      </c>
      <c r="G24" s="241"/>
      <c r="H24" s="89" t="s">
        <v>816</v>
      </c>
      <c r="I24" s="245">
        <v>4615.5555555555557</v>
      </c>
      <c r="J24" s="249">
        <v>4154</v>
      </c>
      <c r="K24" s="248"/>
      <c r="L24" s="68">
        <f>K24-N24</f>
        <v>0</v>
      </c>
      <c r="M24" s="242">
        <f>N24+O24</f>
        <v>0</v>
      </c>
      <c r="N24" s="247"/>
      <c r="O24" s="242">
        <v>0</v>
      </c>
      <c r="P24" s="248"/>
      <c r="Q24" s="248"/>
      <c r="R24" s="248"/>
      <c r="S24" s="248"/>
      <c r="T24" s="248"/>
      <c r="U24" s="248"/>
      <c r="V24" s="68">
        <f t="shared" si="10"/>
        <v>0</v>
      </c>
      <c r="W24" s="68">
        <f t="shared" si="11"/>
        <v>0</v>
      </c>
      <c r="X24" s="248">
        <v>4154</v>
      </c>
      <c r="Y24" s="242">
        <f t="shared" si="12"/>
        <v>0</v>
      </c>
      <c r="Z24" s="248">
        <v>1000</v>
      </c>
      <c r="AA24" s="349">
        <f t="shared" si="2"/>
        <v>3500</v>
      </c>
      <c r="AB24" s="248">
        <v>3500</v>
      </c>
      <c r="AC24" s="248"/>
      <c r="AD24" s="381">
        <f t="shared" si="3"/>
        <v>654</v>
      </c>
      <c r="AE24" s="381">
        <f t="shared" si="4"/>
        <v>84.256138661531054</v>
      </c>
      <c r="AF24" s="248"/>
      <c r="AG24" s="248"/>
      <c r="AH24" s="84"/>
      <c r="AI24" s="227">
        <f t="shared" si="5"/>
        <v>0</v>
      </c>
      <c r="AJ24" s="224"/>
      <c r="AM24" s="228"/>
    </row>
    <row r="25" spans="1:39" ht="81" customHeight="1" x14ac:dyDescent="0.25">
      <c r="A25" s="240">
        <v>3</v>
      </c>
      <c r="B25" s="241" t="s">
        <v>817</v>
      </c>
      <c r="C25" s="241"/>
      <c r="D25" s="241"/>
      <c r="E25" s="241"/>
      <c r="F25" s="241">
        <v>1</v>
      </c>
      <c r="G25" s="241"/>
      <c r="H25" s="89" t="s">
        <v>818</v>
      </c>
      <c r="I25" s="245">
        <v>1498</v>
      </c>
      <c r="J25" s="245">
        <v>1498</v>
      </c>
      <c r="K25" s="248"/>
      <c r="L25" s="68">
        <f>K25-N25</f>
        <v>0</v>
      </c>
      <c r="M25" s="242">
        <f>N25+O25</f>
        <v>0</v>
      </c>
      <c r="N25" s="247"/>
      <c r="O25" s="242">
        <v>0</v>
      </c>
      <c r="P25" s="248"/>
      <c r="Q25" s="248"/>
      <c r="R25" s="248"/>
      <c r="S25" s="248"/>
      <c r="T25" s="248"/>
      <c r="U25" s="248"/>
      <c r="V25" s="68">
        <f t="shared" si="10"/>
        <v>0</v>
      </c>
      <c r="W25" s="68">
        <f t="shared" si="11"/>
        <v>0</v>
      </c>
      <c r="X25" s="248">
        <v>1498</v>
      </c>
      <c r="Y25" s="242">
        <f t="shared" si="12"/>
        <v>0</v>
      </c>
      <c r="Z25" s="248">
        <v>1442</v>
      </c>
      <c r="AA25" s="349">
        <f t="shared" si="2"/>
        <v>1442</v>
      </c>
      <c r="AB25" s="248">
        <v>1442</v>
      </c>
      <c r="AC25" s="248"/>
      <c r="AD25" s="381">
        <f t="shared" si="3"/>
        <v>56</v>
      </c>
      <c r="AE25" s="381">
        <f t="shared" si="4"/>
        <v>96.261682242990659</v>
      </c>
      <c r="AF25" s="248"/>
      <c r="AG25" s="248"/>
      <c r="AH25" s="84"/>
      <c r="AI25" s="227">
        <f t="shared" si="5"/>
        <v>0</v>
      </c>
      <c r="AJ25" s="224"/>
      <c r="AM25" s="228"/>
    </row>
    <row r="26" spans="1:39" ht="129" customHeight="1" x14ac:dyDescent="0.25">
      <c r="A26" s="240">
        <v>4</v>
      </c>
      <c r="B26" s="241" t="s">
        <v>819</v>
      </c>
      <c r="C26" s="241"/>
      <c r="D26" s="241"/>
      <c r="E26" s="241"/>
      <c r="F26" s="241">
        <v>1</v>
      </c>
      <c r="G26" s="241"/>
      <c r="H26" s="89" t="s">
        <v>820</v>
      </c>
      <c r="I26" s="245">
        <v>2538</v>
      </c>
      <c r="J26" s="245">
        <v>2538</v>
      </c>
      <c r="K26" s="248"/>
      <c r="L26" s="248"/>
      <c r="M26" s="248"/>
      <c r="N26" s="248"/>
      <c r="O26" s="248"/>
      <c r="P26" s="248"/>
      <c r="Q26" s="248"/>
      <c r="R26" s="248"/>
      <c r="S26" s="248"/>
      <c r="T26" s="248"/>
      <c r="U26" s="248"/>
      <c r="V26" s="68">
        <f t="shared" si="10"/>
        <v>0</v>
      </c>
      <c r="W26" s="68">
        <f t="shared" si="11"/>
        <v>0</v>
      </c>
      <c r="X26" s="248">
        <v>2538</v>
      </c>
      <c r="Y26" s="242">
        <f t="shared" si="12"/>
        <v>0</v>
      </c>
      <c r="Z26" s="248">
        <v>1000</v>
      </c>
      <c r="AA26" s="349">
        <f t="shared" si="2"/>
        <v>1000</v>
      </c>
      <c r="AB26" s="248">
        <v>1000</v>
      </c>
      <c r="AC26" s="248"/>
      <c r="AD26" s="381">
        <f t="shared" si="3"/>
        <v>1538</v>
      </c>
      <c r="AE26" s="381">
        <f t="shared" si="4"/>
        <v>39.401103230890463</v>
      </c>
      <c r="AF26" s="248"/>
      <c r="AG26" s="248"/>
      <c r="AH26" s="84"/>
      <c r="AI26" s="227">
        <f t="shared" si="5"/>
        <v>0</v>
      </c>
      <c r="AJ26" s="224"/>
      <c r="AM26" s="228"/>
    </row>
    <row r="27" spans="1:39" ht="99.75" customHeight="1" x14ac:dyDescent="0.25">
      <c r="A27" s="240">
        <v>5</v>
      </c>
      <c r="B27" s="241" t="s">
        <v>821</v>
      </c>
      <c r="C27" s="241"/>
      <c r="D27" s="241"/>
      <c r="E27" s="241"/>
      <c r="F27" s="241">
        <v>1</v>
      </c>
      <c r="G27" s="241"/>
      <c r="H27" s="89" t="s">
        <v>822</v>
      </c>
      <c r="I27" s="245">
        <v>1906</v>
      </c>
      <c r="J27" s="245">
        <v>1715</v>
      </c>
      <c r="K27" s="248"/>
      <c r="L27" s="248"/>
      <c r="M27" s="248"/>
      <c r="N27" s="248"/>
      <c r="O27" s="248"/>
      <c r="P27" s="248"/>
      <c r="Q27" s="248"/>
      <c r="R27" s="248"/>
      <c r="S27" s="248"/>
      <c r="T27" s="248"/>
      <c r="U27" s="248"/>
      <c r="V27" s="68">
        <f t="shared" si="10"/>
        <v>0</v>
      </c>
      <c r="W27" s="68">
        <f t="shared" si="11"/>
        <v>0</v>
      </c>
      <c r="X27" s="248">
        <v>1715</v>
      </c>
      <c r="Y27" s="242">
        <f t="shared" si="12"/>
        <v>0</v>
      </c>
      <c r="Z27" s="248">
        <v>1662</v>
      </c>
      <c r="AA27" s="349">
        <f t="shared" si="2"/>
        <v>1662</v>
      </c>
      <c r="AB27" s="248">
        <v>1662</v>
      </c>
      <c r="AC27" s="248"/>
      <c r="AD27" s="381">
        <f t="shared" si="3"/>
        <v>53</v>
      </c>
      <c r="AE27" s="381">
        <f t="shared" si="4"/>
        <v>96.909620991253647</v>
      </c>
      <c r="AF27" s="248"/>
      <c r="AG27" s="248"/>
      <c r="AH27" s="142"/>
      <c r="AI27" s="227">
        <f t="shared" si="5"/>
        <v>0</v>
      </c>
      <c r="AJ27" s="224"/>
      <c r="AM27" s="228"/>
    </row>
    <row r="28" spans="1:39" ht="80.25" customHeight="1" x14ac:dyDescent="0.25">
      <c r="A28" s="240">
        <v>6</v>
      </c>
      <c r="B28" s="241" t="s">
        <v>823</v>
      </c>
      <c r="C28" s="241"/>
      <c r="D28" s="241"/>
      <c r="E28" s="241"/>
      <c r="F28" s="241">
        <v>1</v>
      </c>
      <c r="G28" s="241"/>
      <c r="H28" s="89" t="s">
        <v>824</v>
      </c>
      <c r="I28" s="245">
        <v>1264</v>
      </c>
      <c r="J28" s="245">
        <v>1138</v>
      </c>
      <c r="K28" s="248"/>
      <c r="L28" s="248"/>
      <c r="M28" s="248"/>
      <c r="N28" s="248"/>
      <c r="O28" s="248"/>
      <c r="P28" s="248"/>
      <c r="Q28" s="248"/>
      <c r="R28" s="248"/>
      <c r="S28" s="248"/>
      <c r="T28" s="248"/>
      <c r="U28" s="248"/>
      <c r="V28" s="68">
        <f t="shared" si="10"/>
        <v>0</v>
      </c>
      <c r="W28" s="68">
        <f t="shared" si="11"/>
        <v>0</v>
      </c>
      <c r="X28" s="248">
        <v>1138</v>
      </c>
      <c r="Y28" s="242">
        <f t="shared" si="12"/>
        <v>0</v>
      </c>
      <c r="Z28" s="248">
        <f>95%*X28</f>
        <v>1081.0999999999999</v>
      </c>
      <c r="AA28" s="349">
        <f t="shared" si="2"/>
        <v>1081.0999999999999</v>
      </c>
      <c r="AB28" s="248">
        <v>1081.0999999999999</v>
      </c>
      <c r="AC28" s="248"/>
      <c r="AD28" s="381">
        <f t="shared" si="3"/>
        <v>56.900000000000091</v>
      </c>
      <c r="AE28" s="381">
        <f t="shared" si="4"/>
        <v>94.999999999999986</v>
      </c>
      <c r="AF28" s="248"/>
      <c r="AG28" s="248"/>
      <c r="AH28" s="142"/>
      <c r="AI28" s="227">
        <f t="shared" si="5"/>
        <v>0</v>
      </c>
      <c r="AJ28" s="224"/>
      <c r="AM28" s="228"/>
    </row>
    <row r="29" spans="1:39" ht="87.75" customHeight="1" x14ac:dyDescent="0.25">
      <c r="A29" s="240">
        <v>7</v>
      </c>
      <c r="B29" s="241" t="s">
        <v>825</v>
      </c>
      <c r="C29" s="241"/>
      <c r="D29" s="241"/>
      <c r="E29" s="241"/>
      <c r="F29" s="241">
        <v>1</v>
      </c>
      <c r="G29" s="241"/>
      <c r="H29" s="89" t="s">
        <v>826</v>
      </c>
      <c r="I29" s="245">
        <v>2128</v>
      </c>
      <c r="J29" s="245">
        <v>2128</v>
      </c>
      <c r="K29" s="248"/>
      <c r="L29" s="248"/>
      <c r="M29" s="248"/>
      <c r="N29" s="248"/>
      <c r="O29" s="248"/>
      <c r="P29" s="248"/>
      <c r="Q29" s="248"/>
      <c r="R29" s="248"/>
      <c r="S29" s="248"/>
      <c r="T29" s="248"/>
      <c r="U29" s="248"/>
      <c r="V29" s="68">
        <f t="shared" si="10"/>
        <v>0</v>
      </c>
      <c r="W29" s="68">
        <f t="shared" si="11"/>
        <v>0</v>
      </c>
      <c r="X29" s="248">
        <v>2128</v>
      </c>
      <c r="Y29" s="242">
        <f t="shared" si="12"/>
        <v>0</v>
      </c>
      <c r="Z29" s="248">
        <v>1000</v>
      </c>
      <c r="AA29" s="349">
        <f t="shared" si="2"/>
        <v>1000</v>
      </c>
      <c r="AB29" s="248">
        <v>1000</v>
      </c>
      <c r="AC29" s="248"/>
      <c r="AD29" s="381">
        <f t="shared" si="3"/>
        <v>1128</v>
      </c>
      <c r="AE29" s="381">
        <f t="shared" si="4"/>
        <v>46.992481203007522</v>
      </c>
      <c r="AF29" s="248"/>
      <c r="AG29" s="248"/>
      <c r="AH29" s="142"/>
      <c r="AI29" s="227">
        <f t="shared" si="5"/>
        <v>0</v>
      </c>
      <c r="AJ29" s="224"/>
      <c r="AM29" s="228"/>
    </row>
    <row r="30" spans="1:39" ht="79.5" customHeight="1" x14ac:dyDescent="0.25">
      <c r="A30" s="240">
        <v>8</v>
      </c>
      <c r="B30" s="241" t="s">
        <v>827</v>
      </c>
      <c r="C30" s="241"/>
      <c r="D30" s="241"/>
      <c r="E30" s="241"/>
      <c r="F30" s="241">
        <v>1</v>
      </c>
      <c r="G30" s="241"/>
      <c r="H30" s="89" t="s">
        <v>828</v>
      </c>
      <c r="I30" s="245">
        <v>2200</v>
      </c>
      <c r="J30" s="245">
        <v>2200</v>
      </c>
      <c r="K30" s="248"/>
      <c r="L30" s="248"/>
      <c r="M30" s="248"/>
      <c r="N30" s="248"/>
      <c r="O30" s="248"/>
      <c r="P30" s="248"/>
      <c r="Q30" s="248"/>
      <c r="R30" s="248"/>
      <c r="S30" s="248"/>
      <c r="T30" s="248"/>
      <c r="U30" s="248"/>
      <c r="V30" s="68">
        <f t="shared" si="10"/>
        <v>0</v>
      </c>
      <c r="W30" s="68">
        <f t="shared" si="11"/>
        <v>0</v>
      </c>
      <c r="X30" s="248">
        <v>2200</v>
      </c>
      <c r="Y30" s="242">
        <f t="shared" si="12"/>
        <v>0</v>
      </c>
      <c r="Z30" s="248">
        <v>1000</v>
      </c>
      <c r="AA30" s="349">
        <f t="shared" si="2"/>
        <v>1000</v>
      </c>
      <c r="AB30" s="248">
        <v>1000</v>
      </c>
      <c r="AC30" s="248"/>
      <c r="AD30" s="381">
        <f t="shared" si="3"/>
        <v>1200</v>
      </c>
      <c r="AE30" s="381">
        <f t="shared" si="4"/>
        <v>45.454545454545453</v>
      </c>
      <c r="AF30" s="248"/>
      <c r="AG30" s="248"/>
      <c r="AH30" s="84"/>
      <c r="AI30" s="227">
        <f t="shared" si="5"/>
        <v>0</v>
      </c>
      <c r="AJ30" s="224"/>
      <c r="AM30" s="228"/>
    </row>
    <row r="31" spans="1:39" ht="39" customHeight="1" x14ac:dyDescent="0.25">
      <c r="A31" s="231" t="s">
        <v>78</v>
      </c>
      <c r="B31" s="250" t="s">
        <v>829</v>
      </c>
      <c r="C31" s="250"/>
      <c r="D31" s="250"/>
      <c r="E31" s="250"/>
      <c r="F31" s="250"/>
      <c r="G31" s="250"/>
      <c r="H31" s="71"/>
      <c r="I31" s="176">
        <f t="shared" ref="I31:AC31" si="13">SUM(I33:I34)</f>
        <v>4154</v>
      </c>
      <c r="J31" s="176">
        <f t="shared" si="13"/>
        <v>4154</v>
      </c>
      <c r="K31" s="176">
        <f t="shared" si="13"/>
        <v>0</v>
      </c>
      <c r="L31" s="176">
        <f t="shared" si="13"/>
        <v>0</v>
      </c>
      <c r="M31" s="176">
        <f t="shared" si="13"/>
        <v>0</v>
      </c>
      <c r="N31" s="176">
        <f t="shared" si="13"/>
        <v>0</v>
      </c>
      <c r="O31" s="176">
        <f t="shared" si="13"/>
        <v>0</v>
      </c>
      <c r="P31" s="176">
        <f t="shared" si="13"/>
        <v>0</v>
      </c>
      <c r="Q31" s="176">
        <f t="shared" si="13"/>
        <v>0</v>
      </c>
      <c r="R31" s="176">
        <f t="shared" si="13"/>
        <v>0</v>
      </c>
      <c r="S31" s="176">
        <f t="shared" si="13"/>
        <v>0</v>
      </c>
      <c r="T31" s="176">
        <f t="shared" si="13"/>
        <v>0</v>
      </c>
      <c r="U31" s="176">
        <f t="shared" si="13"/>
        <v>0</v>
      </c>
      <c r="V31" s="176">
        <f t="shared" si="13"/>
        <v>0</v>
      </c>
      <c r="W31" s="176">
        <f t="shared" si="13"/>
        <v>0</v>
      </c>
      <c r="X31" s="176">
        <f t="shared" si="13"/>
        <v>4154</v>
      </c>
      <c r="Y31" s="176">
        <f t="shared" si="13"/>
        <v>0</v>
      </c>
      <c r="Z31" s="176">
        <f t="shared" si="13"/>
        <v>3946.2999999999997</v>
      </c>
      <c r="AA31" s="346">
        <f t="shared" si="2"/>
        <v>3946.2999999999997</v>
      </c>
      <c r="AB31" s="176">
        <f t="shared" si="13"/>
        <v>3946.2999999999997</v>
      </c>
      <c r="AC31" s="176">
        <f t="shared" si="13"/>
        <v>0</v>
      </c>
      <c r="AD31" s="381">
        <f t="shared" si="3"/>
        <v>207.70000000000027</v>
      </c>
      <c r="AE31" s="381">
        <f t="shared" si="4"/>
        <v>95</v>
      </c>
      <c r="AF31" s="176"/>
      <c r="AG31" s="176"/>
      <c r="AH31" s="84"/>
      <c r="AI31" s="227">
        <f t="shared" si="5"/>
        <v>0</v>
      </c>
      <c r="AJ31" s="224"/>
      <c r="AM31" s="228"/>
    </row>
    <row r="32" spans="1:39" ht="33.75" customHeight="1" x14ac:dyDescent="0.25">
      <c r="A32" s="231" t="s">
        <v>182</v>
      </c>
      <c r="B32" s="250" t="s">
        <v>830</v>
      </c>
      <c r="C32" s="250"/>
      <c r="D32" s="250"/>
      <c r="E32" s="250"/>
      <c r="F32" s="250"/>
      <c r="G32" s="250"/>
      <c r="H32" s="71"/>
      <c r="I32" s="176"/>
      <c r="J32" s="176"/>
      <c r="K32" s="176"/>
      <c r="L32" s="176"/>
      <c r="M32" s="176"/>
      <c r="N32" s="176"/>
      <c r="O32" s="176"/>
      <c r="P32" s="176"/>
      <c r="Q32" s="176"/>
      <c r="R32" s="176"/>
      <c r="S32" s="176"/>
      <c r="T32" s="176"/>
      <c r="U32" s="176"/>
      <c r="V32" s="68">
        <f t="shared" ref="V32:V38" si="14">W32</f>
        <v>0</v>
      </c>
      <c r="W32" s="68"/>
      <c r="X32" s="176"/>
      <c r="Y32" s="176"/>
      <c r="Z32" s="176"/>
      <c r="AA32" s="346">
        <f t="shared" si="2"/>
        <v>0</v>
      </c>
      <c r="AB32" s="176"/>
      <c r="AC32" s="176"/>
      <c r="AD32" s="381">
        <f t="shared" si="3"/>
        <v>0</v>
      </c>
      <c r="AE32" s="381" t="e">
        <f t="shared" si="4"/>
        <v>#DIV/0!</v>
      </c>
      <c r="AF32" s="176"/>
      <c r="AG32" s="176"/>
      <c r="AH32" s="84"/>
      <c r="AI32" s="227">
        <f t="shared" si="5"/>
        <v>0</v>
      </c>
      <c r="AJ32" s="224"/>
      <c r="AM32" s="228"/>
    </row>
    <row r="33" spans="1:39" ht="36.75" customHeight="1" x14ac:dyDescent="0.25">
      <c r="A33" s="252">
        <v>1</v>
      </c>
      <c r="B33" s="179" t="s">
        <v>831</v>
      </c>
      <c r="C33" s="179"/>
      <c r="D33" s="179"/>
      <c r="E33" s="84"/>
      <c r="F33" s="179">
        <v>1</v>
      </c>
      <c r="G33" s="179"/>
      <c r="H33" s="142" t="s">
        <v>1152</v>
      </c>
      <c r="I33" s="248">
        <v>1900</v>
      </c>
      <c r="J33" s="248">
        <v>1900</v>
      </c>
      <c r="K33" s="248"/>
      <c r="L33" s="248"/>
      <c r="M33" s="248"/>
      <c r="N33" s="248"/>
      <c r="O33" s="248"/>
      <c r="P33" s="248"/>
      <c r="Q33" s="248"/>
      <c r="R33" s="248"/>
      <c r="S33" s="248"/>
      <c r="T33" s="248"/>
      <c r="U33" s="248"/>
      <c r="V33" s="68">
        <f t="shared" si="14"/>
        <v>0</v>
      </c>
      <c r="W33" s="68">
        <f>Y33</f>
        <v>0</v>
      </c>
      <c r="X33" s="248">
        <v>1900</v>
      </c>
      <c r="Y33" s="242">
        <f>K33+P33</f>
        <v>0</v>
      </c>
      <c r="Z33" s="248">
        <f>95%*X33</f>
        <v>1805</v>
      </c>
      <c r="AA33" s="349">
        <f t="shared" si="2"/>
        <v>1805</v>
      </c>
      <c r="AB33" s="248">
        <v>1805</v>
      </c>
      <c r="AC33" s="248"/>
      <c r="AD33" s="381">
        <f t="shared" si="3"/>
        <v>95</v>
      </c>
      <c r="AE33" s="381">
        <f t="shared" si="4"/>
        <v>95</v>
      </c>
      <c r="AF33" s="248"/>
      <c r="AG33" s="248"/>
      <c r="AH33" s="84"/>
      <c r="AI33" s="227">
        <f t="shared" si="5"/>
        <v>0</v>
      </c>
      <c r="AJ33" s="224"/>
      <c r="AM33" s="228"/>
    </row>
    <row r="34" spans="1:39" ht="41.25" customHeight="1" x14ac:dyDescent="0.25">
      <c r="A34" s="252">
        <v>2</v>
      </c>
      <c r="B34" s="179" t="s">
        <v>832</v>
      </c>
      <c r="C34" s="179"/>
      <c r="D34" s="179"/>
      <c r="E34" s="84"/>
      <c r="F34" s="179">
        <v>1</v>
      </c>
      <c r="G34" s="179"/>
      <c r="H34" s="142" t="s">
        <v>1153</v>
      </c>
      <c r="I34" s="248">
        <v>2254</v>
      </c>
      <c r="J34" s="248">
        <v>2254</v>
      </c>
      <c r="K34" s="248"/>
      <c r="L34" s="248"/>
      <c r="M34" s="248"/>
      <c r="N34" s="248"/>
      <c r="O34" s="248"/>
      <c r="P34" s="248"/>
      <c r="Q34" s="248"/>
      <c r="R34" s="248"/>
      <c r="S34" s="248"/>
      <c r="T34" s="248"/>
      <c r="U34" s="248"/>
      <c r="V34" s="68">
        <f t="shared" si="14"/>
        <v>0</v>
      </c>
      <c r="W34" s="68">
        <f>Y34</f>
        <v>0</v>
      </c>
      <c r="X34" s="248">
        <v>2254</v>
      </c>
      <c r="Y34" s="242">
        <f>K34+P34</f>
        <v>0</v>
      </c>
      <c r="Z34" s="248">
        <f>95%*X34</f>
        <v>2141.2999999999997</v>
      </c>
      <c r="AA34" s="349">
        <f t="shared" si="2"/>
        <v>2141.2999999999997</v>
      </c>
      <c r="AB34" s="248">
        <v>2141.2999999999997</v>
      </c>
      <c r="AC34" s="248"/>
      <c r="AD34" s="381">
        <f t="shared" si="3"/>
        <v>112.70000000000027</v>
      </c>
      <c r="AE34" s="381">
        <f t="shared" si="4"/>
        <v>94.999999999999986</v>
      </c>
      <c r="AF34" s="248"/>
      <c r="AG34" s="248"/>
      <c r="AH34" s="84"/>
      <c r="AI34" s="227">
        <f t="shared" si="5"/>
        <v>0</v>
      </c>
      <c r="AJ34" s="224"/>
      <c r="AM34" s="228"/>
    </row>
    <row r="35" spans="1:39" ht="39" hidden="1" customHeight="1" x14ac:dyDescent="0.25">
      <c r="A35" s="231" t="s">
        <v>833</v>
      </c>
      <c r="B35" s="250" t="s">
        <v>834</v>
      </c>
      <c r="C35" s="250"/>
      <c r="D35" s="250"/>
      <c r="E35" s="250"/>
      <c r="F35" s="250"/>
      <c r="G35" s="250"/>
      <c r="H35" s="71"/>
      <c r="I35" s="176">
        <f>I37</f>
        <v>2430</v>
      </c>
      <c r="J35" s="176">
        <f t="shared" ref="J35:AF35" si="15">J37</f>
        <v>2430</v>
      </c>
      <c r="K35" s="176">
        <f t="shared" si="15"/>
        <v>0</v>
      </c>
      <c r="L35" s="176">
        <f t="shared" si="15"/>
        <v>0</v>
      </c>
      <c r="M35" s="176">
        <f t="shared" si="15"/>
        <v>0</v>
      </c>
      <c r="N35" s="176">
        <f t="shared" si="15"/>
        <v>0</v>
      </c>
      <c r="O35" s="176">
        <f t="shared" si="15"/>
        <v>0</v>
      </c>
      <c r="P35" s="176">
        <f t="shared" si="15"/>
        <v>0</v>
      </c>
      <c r="Q35" s="176">
        <f t="shared" si="15"/>
        <v>0</v>
      </c>
      <c r="R35" s="176">
        <f t="shared" si="15"/>
        <v>0</v>
      </c>
      <c r="S35" s="176">
        <f t="shared" si="15"/>
        <v>0</v>
      </c>
      <c r="T35" s="176">
        <f t="shared" si="15"/>
        <v>0</v>
      </c>
      <c r="U35" s="176">
        <f t="shared" si="15"/>
        <v>0</v>
      </c>
      <c r="V35" s="176">
        <f t="shared" si="15"/>
        <v>0</v>
      </c>
      <c r="W35" s="176">
        <f t="shared" si="15"/>
        <v>0</v>
      </c>
      <c r="X35" s="176">
        <f t="shared" si="15"/>
        <v>2430</v>
      </c>
      <c r="Y35" s="176">
        <f t="shared" si="15"/>
        <v>0</v>
      </c>
      <c r="Z35" s="176">
        <f t="shared" si="15"/>
        <v>1000</v>
      </c>
      <c r="AA35" s="346">
        <f t="shared" si="15"/>
        <v>0</v>
      </c>
      <c r="AB35" s="176">
        <f t="shared" si="15"/>
        <v>0</v>
      </c>
      <c r="AC35" s="176">
        <f t="shared" si="15"/>
        <v>0</v>
      </c>
      <c r="AD35" s="381">
        <f t="shared" si="3"/>
        <v>2430</v>
      </c>
      <c r="AE35" s="381">
        <f t="shared" si="4"/>
        <v>0</v>
      </c>
      <c r="AF35" s="176">
        <f t="shared" si="15"/>
        <v>0</v>
      </c>
      <c r="AG35" s="176"/>
      <c r="AH35" s="84"/>
      <c r="AI35" s="227">
        <f t="shared" si="5"/>
        <v>0</v>
      </c>
      <c r="AJ35" s="224"/>
      <c r="AM35" s="228"/>
    </row>
    <row r="36" spans="1:39" ht="23.25" hidden="1" customHeight="1" x14ac:dyDescent="0.25">
      <c r="A36" s="231" t="s">
        <v>182</v>
      </c>
      <c r="B36" s="250" t="s">
        <v>189</v>
      </c>
      <c r="C36" s="250"/>
      <c r="D36" s="250"/>
      <c r="E36" s="250"/>
      <c r="F36" s="250"/>
      <c r="G36" s="250"/>
      <c r="H36" s="71"/>
      <c r="I36" s="176"/>
      <c r="J36" s="176"/>
      <c r="K36" s="176"/>
      <c r="L36" s="176"/>
      <c r="M36" s="176"/>
      <c r="N36" s="176"/>
      <c r="O36" s="176"/>
      <c r="P36" s="176"/>
      <c r="Q36" s="176"/>
      <c r="R36" s="176"/>
      <c r="S36" s="176"/>
      <c r="T36" s="176"/>
      <c r="U36" s="176"/>
      <c r="V36" s="68">
        <f t="shared" si="14"/>
        <v>0</v>
      </c>
      <c r="W36" s="176"/>
      <c r="X36" s="176"/>
      <c r="Y36" s="176"/>
      <c r="Z36" s="176"/>
      <c r="AA36" s="346">
        <f t="shared" si="2"/>
        <v>0</v>
      </c>
      <c r="AB36" s="176"/>
      <c r="AC36" s="176"/>
      <c r="AD36" s="381">
        <f t="shared" si="3"/>
        <v>0</v>
      </c>
      <c r="AE36" s="381" t="e">
        <f t="shared" si="4"/>
        <v>#DIV/0!</v>
      </c>
      <c r="AF36" s="176"/>
      <c r="AG36" s="176"/>
      <c r="AH36" s="84"/>
      <c r="AI36" s="227">
        <f t="shared" si="5"/>
        <v>0</v>
      </c>
      <c r="AJ36" s="224"/>
      <c r="AM36" s="228"/>
    </row>
    <row r="37" spans="1:39" s="350" customFormat="1" ht="35.25" hidden="1" customHeight="1" x14ac:dyDescent="0.25">
      <c r="A37" s="231" t="s">
        <v>207</v>
      </c>
      <c r="B37" s="250" t="s">
        <v>1171</v>
      </c>
      <c r="C37" s="250"/>
      <c r="D37" s="250"/>
      <c r="E37" s="250"/>
      <c r="F37" s="250"/>
      <c r="G37" s="250"/>
      <c r="H37" s="71"/>
      <c r="I37" s="176">
        <f>I38</f>
        <v>2430</v>
      </c>
      <c r="J37" s="176">
        <f t="shared" ref="J37:AF37" si="16">J38</f>
        <v>2430</v>
      </c>
      <c r="K37" s="176">
        <f t="shared" si="16"/>
        <v>0</v>
      </c>
      <c r="L37" s="176">
        <f t="shared" si="16"/>
        <v>0</v>
      </c>
      <c r="M37" s="176">
        <f t="shared" si="16"/>
        <v>0</v>
      </c>
      <c r="N37" s="176">
        <f t="shared" si="16"/>
        <v>0</v>
      </c>
      <c r="O37" s="176">
        <f t="shared" si="16"/>
        <v>0</v>
      </c>
      <c r="P37" s="176">
        <f t="shared" si="16"/>
        <v>0</v>
      </c>
      <c r="Q37" s="176">
        <f t="shared" si="16"/>
        <v>0</v>
      </c>
      <c r="R37" s="176">
        <f t="shared" si="16"/>
        <v>0</v>
      </c>
      <c r="S37" s="176">
        <f t="shared" si="16"/>
        <v>0</v>
      </c>
      <c r="T37" s="176">
        <f t="shared" si="16"/>
        <v>0</v>
      </c>
      <c r="U37" s="176">
        <f t="shared" si="16"/>
        <v>0</v>
      </c>
      <c r="V37" s="176">
        <f t="shared" si="16"/>
        <v>0</v>
      </c>
      <c r="W37" s="176">
        <f t="shared" si="16"/>
        <v>0</v>
      </c>
      <c r="X37" s="176">
        <f t="shared" si="16"/>
        <v>2430</v>
      </c>
      <c r="Y37" s="176">
        <f t="shared" si="16"/>
        <v>0</v>
      </c>
      <c r="Z37" s="176">
        <v>1000</v>
      </c>
      <c r="AA37" s="346">
        <f t="shared" si="16"/>
        <v>0</v>
      </c>
      <c r="AB37" s="176">
        <f t="shared" si="16"/>
        <v>0</v>
      </c>
      <c r="AC37" s="176">
        <f t="shared" si="16"/>
        <v>0</v>
      </c>
      <c r="AD37" s="381">
        <f t="shared" si="3"/>
        <v>2430</v>
      </c>
      <c r="AE37" s="381">
        <f t="shared" si="4"/>
        <v>0</v>
      </c>
      <c r="AF37" s="176">
        <f t="shared" si="16"/>
        <v>0</v>
      </c>
      <c r="AG37" s="176"/>
      <c r="AH37" s="105" t="s">
        <v>1172</v>
      </c>
      <c r="AI37" s="227">
        <f t="shared" si="5"/>
        <v>0</v>
      </c>
      <c r="AJ37" s="224"/>
      <c r="AM37" s="351"/>
    </row>
    <row r="38" spans="1:39" s="350" customFormat="1" ht="45" hidden="1" customHeight="1" x14ac:dyDescent="0.25">
      <c r="A38" s="240">
        <v>1</v>
      </c>
      <c r="B38" s="179" t="s">
        <v>835</v>
      </c>
      <c r="C38" s="179"/>
      <c r="D38" s="179"/>
      <c r="E38" s="179">
        <v>1</v>
      </c>
      <c r="F38" s="179"/>
      <c r="G38" s="179"/>
      <c r="H38" s="71"/>
      <c r="I38" s="148">
        <v>2430</v>
      </c>
      <c r="J38" s="277">
        <v>2430</v>
      </c>
      <c r="K38" s="248"/>
      <c r="L38" s="248"/>
      <c r="M38" s="248"/>
      <c r="N38" s="248"/>
      <c r="O38" s="248"/>
      <c r="P38" s="248"/>
      <c r="Q38" s="248"/>
      <c r="R38" s="248"/>
      <c r="S38" s="248"/>
      <c r="T38" s="248"/>
      <c r="U38" s="248"/>
      <c r="V38" s="68">
        <f t="shared" si="14"/>
        <v>0</v>
      </c>
      <c r="W38" s="68">
        <f>Y38</f>
        <v>0</v>
      </c>
      <c r="X38" s="248">
        <f>2271+159</f>
        <v>2430</v>
      </c>
      <c r="Y38" s="242">
        <f>K38+P38</f>
        <v>0</v>
      </c>
      <c r="Z38" s="248"/>
      <c r="AA38" s="349">
        <f t="shared" si="2"/>
        <v>0</v>
      </c>
      <c r="AB38" s="248"/>
      <c r="AC38" s="248"/>
      <c r="AD38" s="381">
        <f t="shared" si="3"/>
        <v>2430</v>
      </c>
      <c r="AE38" s="381">
        <f t="shared" si="4"/>
        <v>0</v>
      </c>
      <c r="AF38" s="248"/>
      <c r="AG38" s="248"/>
      <c r="AH38" s="77"/>
      <c r="AI38" s="227">
        <f t="shared" si="5"/>
        <v>0</v>
      </c>
      <c r="AJ38" s="224"/>
      <c r="AM38" s="351"/>
    </row>
    <row r="39" spans="1:39" ht="36" customHeight="1" x14ac:dyDescent="0.25">
      <c r="A39" s="231" t="s">
        <v>836</v>
      </c>
      <c r="B39" s="250" t="s">
        <v>837</v>
      </c>
      <c r="C39" s="250"/>
      <c r="D39" s="250"/>
      <c r="E39" s="250"/>
      <c r="F39" s="250"/>
      <c r="G39" s="250"/>
      <c r="H39" s="71"/>
      <c r="I39" s="176">
        <f t="shared" ref="I39:AC39" si="17">SUM(I40:I41)</f>
        <v>2154</v>
      </c>
      <c r="J39" s="176">
        <f t="shared" si="17"/>
        <v>2154</v>
      </c>
      <c r="K39" s="176">
        <f t="shared" si="17"/>
        <v>0</v>
      </c>
      <c r="L39" s="176">
        <f t="shared" si="17"/>
        <v>0</v>
      </c>
      <c r="M39" s="176">
        <f t="shared" si="17"/>
        <v>0</v>
      </c>
      <c r="N39" s="176">
        <f t="shared" si="17"/>
        <v>0</v>
      </c>
      <c r="O39" s="176">
        <f t="shared" si="17"/>
        <v>0</v>
      </c>
      <c r="P39" s="176">
        <f t="shared" si="17"/>
        <v>1350</v>
      </c>
      <c r="Q39" s="176">
        <f t="shared" si="17"/>
        <v>1350</v>
      </c>
      <c r="R39" s="176">
        <f t="shared" si="17"/>
        <v>0</v>
      </c>
      <c r="S39" s="176">
        <f t="shared" si="17"/>
        <v>0</v>
      </c>
      <c r="T39" s="176">
        <f t="shared" si="17"/>
        <v>1350</v>
      </c>
      <c r="U39" s="176">
        <f t="shared" si="17"/>
        <v>1350</v>
      </c>
      <c r="V39" s="176">
        <f t="shared" si="17"/>
        <v>1350</v>
      </c>
      <c r="W39" s="176">
        <f t="shared" si="17"/>
        <v>1350</v>
      </c>
      <c r="X39" s="176">
        <f t="shared" si="17"/>
        <v>2154</v>
      </c>
      <c r="Y39" s="176">
        <f t="shared" si="17"/>
        <v>1350</v>
      </c>
      <c r="Z39" s="176">
        <f t="shared" si="17"/>
        <v>804</v>
      </c>
      <c r="AA39" s="346">
        <f t="shared" si="2"/>
        <v>804</v>
      </c>
      <c r="AB39" s="176">
        <f t="shared" si="17"/>
        <v>804</v>
      </c>
      <c r="AC39" s="176">
        <f t="shared" si="17"/>
        <v>0</v>
      </c>
      <c r="AD39" s="381">
        <f t="shared" si="3"/>
        <v>0</v>
      </c>
      <c r="AE39" s="381">
        <f t="shared" si="4"/>
        <v>100</v>
      </c>
      <c r="AF39" s="176"/>
      <c r="AG39" s="176"/>
      <c r="AH39" s="84"/>
      <c r="AI39" s="227">
        <f t="shared" si="5"/>
        <v>0</v>
      </c>
      <c r="AJ39" s="224"/>
      <c r="AM39" s="228"/>
    </row>
    <row r="40" spans="1:39" s="238" customFormat="1" ht="26.45" customHeight="1" x14ac:dyDescent="0.25">
      <c r="A40" s="251" t="s">
        <v>182</v>
      </c>
      <c r="B40" s="250" t="s">
        <v>183</v>
      </c>
      <c r="C40" s="250"/>
      <c r="D40" s="250"/>
      <c r="E40" s="250"/>
      <c r="F40" s="250"/>
      <c r="G40" s="250"/>
      <c r="H40" s="188"/>
      <c r="I40" s="234"/>
      <c r="J40" s="234"/>
      <c r="K40" s="244"/>
      <c r="L40" s="244"/>
      <c r="M40" s="244"/>
      <c r="N40" s="244"/>
      <c r="O40" s="244"/>
      <c r="P40" s="244"/>
      <c r="Q40" s="244"/>
      <c r="R40" s="244"/>
      <c r="S40" s="244"/>
      <c r="T40" s="244"/>
      <c r="U40" s="244"/>
      <c r="V40" s="68">
        <f>W40</f>
        <v>0</v>
      </c>
      <c r="W40" s="225"/>
      <c r="X40" s="244"/>
      <c r="Y40" s="235"/>
      <c r="Z40" s="244"/>
      <c r="AA40" s="348">
        <f t="shared" si="2"/>
        <v>0</v>
      </c>
      <c r="AB40" s="244"/>
      <c r="AC40" s="244"/>
      <c r="AD40" s="381">
        <f t="shared" si="3"/>
        <v>0</v>
      </c>
      <c r="AE40" s="381" t="e">
        <f t="shared" si="4"/>
        <v>#DIV/0!</v>
      </c>
      <c r="AF40" s="244"/>
      <c r="AG40" s="244"/>
      <c r="AH40" s="236"/>
      <c r="AI40" s="227">
        <f t="shared" si="5"/>
        <v>0</v>
      </c>
      <c r="AJ40" s="237"/>
      <c r="AM40" s="239"/>
    </row>
    <row r="41" spans="1:39" ht="67.5" customHeight="1" x14ac:dyDescent="0.25">
      <c r="A41" s="252">
        <v>2</v>
      </c>
      <c r="B41" s="179" t="s">
        <v>838</v>
      </c>
      <c r="C41" s="179"/>
      <c r="D41" s="179">
        <v>1</v>
      </c>
      <c r="E41" s="179"/>
      <c r="F41" s="179"/>
      <c r="G41" s="179"/>
      <c r="H41" s="89" t="s">
        <v>839</v>
      </c>
      <c r="I41" s="248">
        <v>2154</v>
      </c>
      <c r="J41" s="248">
        <v>2154</v>
      </c>
      <c r="K41" s="248"/>
      <c r="L41" s="248"/>
      <c r="M41" s="248"/>
      <c r="N41" s="248"/>
      <c r="O41" s="248"/>
      <c r="P41" s="248">
        <v>1350</v>
      </c>
      <c r="Q41" s="248">
        <v>1350</v>
      </c>
      <c r="R41" s="248"/>
      <c r="S41" s="248"/>
      <c r="T41" s="248">
        <v>1350</v>
      </c>
      <c r="U41" s="248">
        <v>1350</v>
      </c>
      <c r="V41" s="68">
        <f>W41</f>
        <v>1350</v>
      </c>
      <c r="W41" s="68">
        <f>Y41</f>
        <v>1350</v>
      </c>
      <c r="X41" s="248">
        <v>2154</v>
      </c>
      <c r="Y41" s="242">
        <f>K41+P41</f>
        <v>1350</v>
      </c>
      <c r="Z41" s="248">
        <f>X41-Y41</f>
        <v>804</v>
      </c>
      <c r="AA41" s="349">
        <f t="shared" si="2"/>
        <v>804</v>
      </c>
      <c r="AB41" s="248">
        <v>804</v>
      </c>
      <c r="AC41" s="248"/>
      <c r="AD41" s="381">
        <f t="shared" si="3"/>
        <v>0</v>
      </c>
      <c r="AE41" s="381">
        <f t="shared" si="4"/>
        <v>100</v>
      </c>
      <c r="AF41" s="248"/>
      <c r="AG41" s="248"/>
      <c r="AH41" s="84"/>
      <c r="AI41" s="227">
        <f t="shared" si="5"/>
        <v>0</v>
      </c>
      <c r="AJ41" s="224"/>
      <c r="AM41" s="228"/>
    </row>
    <row r="42" spans="1:39" ht="42" customHeight="1" x14ac:dyDescent="0.25">
      <c r="A42" s="55" t="s">
        <v>840</v>
      </c>
      <c r="B42" s="230" t="s">
        <v>841</v>
      </c>
      <c r="C42" s="230"/>
      <c r="D42" s="230"/>
      <c r="E42" s="230"/>
      <c r="F42" s="230"/>
      <c r="G42" s="230"/>
      <c r="H42" s="71"/>
      <c r="I42" s="176">
        <f t="shared" ref="I42:AC42" si="18">I43+I51+I54</f>
        <v>60858</v>
      </c>
      <c r="J42" s="176">
        <f t="shared" si="18"/>
        <v>42601</v>
      </c>
      <c r="K42" s="176">
        <f t="shared" si="18"/>
        <v>0</v>
      </c>
      <c r="L42" s="176">
        <f t="shared" si="18"/>
        <v>0</v>
      </c>
      <c r="M42" s="176">
        <f t="shared" si="18"/>
        <v>0</v>
      </c>
      <c r="N42" s="176">
        <f t="shared" si="18"/>
        <v>0</v>
      </c>
      <c r="O42" s="176">
        <f t="shared" si="18"/>
        <v>0</v>
      </c>
      <c r="P42" s="176">
        <f t="shared" si="18"/>
        <v>11563</v>
      </c>
      <c r="Q42" s="176">
        <f t="shared" si="18"/>
        <v>11563</v>
      </c>
      <c r="R42" s="176">
        <f t="shared" si="18"/>
        <v>318.03100000000001</v>
      </c>
      <c r="S42" s="176">
        <f t="shared" si="18"/>
        <v>318.03100000000001</v>
      </c>
      <c r="T42" s="176">
        <f t="shared" si="18"/>
        <v>12095</v>
      </c>
      <c r="U42" s="176">
        <f t="shared" si="18"/>
        <v>12095</v>
      </c>
      <c r="V42" s="176">
        <f t="shared" si="18"/>
        <v>11563</v>
      </c>
      <c r="W42" s="176">
        <f t="shared" si="18"/>
        <v>11563</v>
      </c>
      <c r="X42" s="176">
        <f t="shared" si="18"/>
        <v>42601</v>
      </c>
      <c r="Y42" s="176">
        <f t="shared" si="18"/>
        <v>11563</v>
      </c>
      <c r="Z42" s="176">
        <f t="shared" si="18"/>
        <v>22013</v>
      </c>
      <c r="AA42" s="346">
        <f t="shared" si="2"/>
        <v>23013</v>
      </c>
      <c r="AB42" s="176">
        <f t="shared" si="18"/>
        <v>23013</v>
      </c>
      <c r="AC42" s="176">
        <f t="shared" si="18"/>
        <v>0</v>
      </c>
      <c r="AD42" s="381">
        <f t="shared" si="3"/>
        <v>8025</v>
      </c>
      <c r="AE42" s="381">
        <f t="shared" si="4"/>
        <v>81.162414027839716</v>
      </c>
      <c r="AF42" s="176"/>
      <c r="AG42" s="176"/>
      <c r="AH42" s="84"/>
      <c r="AI42" s="227">
        <f t="shared" si="5"/>
        <v>0</v>
      </c>
      <c r="AJ42" s="224"/>
      <c r="AM42" s="228"/>
    </row>
    <row r="43" spans="1:39" ht="15.75" x14ac:dyDescent="0.25">
      <c r="A43" s="231" t="s">
        <v>842</v>
      </c>
      <c r="B43" s="250" t="s">
        <v>843</v>
      </c>
      <c r="C43" s="250"/>
      <c r="D43" s="250"/>
      <c r="E43" s="250"/>
      <c r="F43" s="250"/>
      <c r="G43" s="250"/>
      <c r="H43" s="71"/>
      <c r="I43" s="176">
        <f t="shared" ref="I43:AC43" si="19">SUM(I45:I50)</f>
        <v>42501</v>
      </c>
      <c r="J43" s="176">
        <f t="shared" si="19"/>
        <v>29751</v>
      </c>
      <c r="K43" s="176">
        <f t="shared" si="19"/>
        <v>0</v>
      </c>
      <c r="L43" s="176">
        <f t="shared" si="19"/>
        <v>0</v>
      </c>
      <c r="M43" s="176">
        <f t="shared" si="19"/>
        <v>0</v>
      </c>
      <c r="N43" s="176">
        <f t="shared" si="19"/>
        <v>0</v>
      </c>
      <c r="O43" s="176">
        <f t="shared" si="19"/>
        <v>0</v>
      </c>
      <c r="P43" s="176">
        <f t="shared" si="19"/>
        <v>6863</v>
      </c>
      <c r="Q43" s="176">
        <f t="shared" si="19"/>
        <v>6863</v>
      </c>
      <c r="R43" s="176">
        <f t="shared" si="19"/>
        <v>0</v>
      </c>
      <c r="S43" s="176">
        <f t="shared" si="19"/>
        <v>0</v>
      </c>
      <c r="T43" s="176">
        <f t="shared" si="19"/>
        <v>6563</v>
      </c>
      <c r="U43" s="176">
        <f t="shared" si="19"/>
        <v>6563</v>
      </c>
      <c r="V43" s="176">
        <f t="shared" si="19"/>
        <v>6863</v>
      </c>
      <c r="W43" s="176">
        <f t="shared" si="19"/>
        <v>6863</v>
      </c>
      <c r="X43" s="176">
        <f t="shared" si="19"/>
        <v>29751</v>
      </c>
      <c r="Y43" s="176">
        <f t="shared" si="19"/>
        <v>6863</v>
      </c>
      <c r="Z43" s="176">
        <f t="shared" si="19"/>
        <v>13903</v>
      </c>
      <c r="AA43" s="346">
        <f t="shared" si="2"/>
        <v>14903</v>
      </c>
      <c r="AB43" s="176">
        <f>SUM(AB45:AB50)</f>
        <v>14903</v>
      </c>
      <c r="AC43" s="176">
        <f t="shared" si="19"/>
        <v>0</v>
      </c>
      <c r="AD43" s="381">
        <f t="shared" si="3"/>
        <v>7985</v>
      </c>
      <c r="AE43" s="381">
        <f t="shared" si="4"/>
        <v>73.160566031393898</v>
      </c>
      <c r="AF43" s="176"/>
      <c r="AG43" s="176"/>
      <c r="AH43" s="84"/>
      <c r="AI43" s="227">
        <f t="shared" si="5"/>
        <v>0</v>
      </c>
      <c r="AJ43" s="224"/>
      <c r="AM43" s="228"/>
    </row>
    <row r="44" spans="1:39" ht="29.1" customHeight="1" x14ac:dyDescent="0.25">
      <c r="A44" s="231" t="s">
        <v>182</v>
      </c>
      <c r="B44" s="250" t="s">
        <v>587</v>
      </c>
      <c r="C44" s="250"/>
      <c r="D44" s="250"/>
      <c r="E44" s="250"/>
      <c r="F44" s="250"/>
      <c r="G44" s="250"/>
      <c r="H44" s="71"/>
      <c r="I44" s="176"/>
      <c r="J44" s="176"/>
      <c r="K44" s="176"/>
      <c r="L44" s="176"/>
      <c r="M44" s="176"/>
      <c r="N44" s="176"/>
      <c r="O44" s="176"/>
      <c r="P44" s="176"/>
      <c r="Q44" s="176"/>
      <c r="R44" s="176"/>
      <c r="S44" s="176"/>
      <c r="T44" s="176"/>
      <c r="U44" s="176"/>
      <c r="V44" s="68">
        <f t="shared" ref="V44:V50" si="20">W44</f>
        <v>0</v>
      </c>
      <c r="W44" s="68"/>
      <c r="X44" s="176"/>
      <c r="Y44" s="242"/>
      <c r="Z44" s="176"/>
      <c r="AA44" s="346">
        <f t="shared" si="2"/>
        <v>0</v>
      </c>
      <c r="AB44" s="176"/>
      <c r="AC44" s="176"/>
      <c r="AD44" s="381">
        <f t="shared" si="3"/>
        <v>0</v>
      </c>
      <c r="AE44" s="381" t="e">
        <f t="shared" si="4"/>
        <v>#DIV/0!</v>
      </c>
      <c r="AF44" s="176"/>
      <c r="AG44" s="176"/>
      <c r="AH44" s="84"/>
      <c r="AI44" s="227">
        <f t="shared" si="5"/>
        <v>0</v>
      </c>
      <c r="AJ44" s="224"/>
      <c r="AM44" s="228"/>
    </row>
    <row r="45" spans="1:39" ht="78" customHeight="1" x14ac:dyDescent="0.25">
      <c r="A45" s="252">
        <v>1</v>
      </c>
      <c r="B45" s="52" t="s">
        <v>844</v>
      </c>
      <c r="C45" s="52">
        <v>1</v>
      </c>
      <c r="D45" s="52"/>
      <c r="E45" s="52"/>
      <c r="F45" s="52"/>
      <c r="G45" s="52"/>
      <c r="H45" s="89" t="s">
        <v>845</v>
      </c>
      <c r="I45" s="253">
        <v>16000</v>
      </c>
      <c r="J45" s="245">
        <v>11200</v>
      </c>
      <c r="K45" s="248"/>
      <c r="L45" s="248"/>
      <c r="M45" s="248"/>
      <c r="N45" s="248"/>
      <c r="O45" s="248"/>
      <c r="P45" s="248">
        <v>2563</v>
      </c>
      <c r="Q45" s="248">
        <v>2563</v>
      </c>
      <c r="R45" s="248"/>
      <c r="S45" s="248"/>
      <c r="T45" s="248">
        <v>2563</v>
      </c>
      <c r="U45" s="248">
        <v>2563</v>
      </c>
      <c r="V45" s="68">
        <f t="shared" si="20"/>
        <v>2563</v>
      </c>
      <c r="W45" s="68">
        <f>Y45</f>
        <v>2563</v>
      </c>
      <c r="X45" s="248">
        <v>11200</v>
      </c>
      <c r="Y45" s="242">
        <f>K45+P45</f>
        <v>2563</v>
      </c>
      <c r="Z45" s="248">
        <v>6000</v>
      </c>
      <c r="AA45" s="349">
        <f t="shared" si="2"/>
        <v>6000</v>
      </c>
      <c r="AB45" s="248">
        <v>6000</v>
      </c>
      <c r="AC45" s="248"/>
      <c r="AD45" s="381">
        <f t="shared" si="3"/>
        <v>2637</v>
      </c>
      <c r="AE45" s="381">
        <f t="shared" si="4"/>
        <v>76.455357142857139</v>
      </c>
      <c r="AF45" s="248"/>
      <c r="AG45" s="248"/>
      <c r="AH45" s="84"/>
      <c r="AI45" s="227">
        <f t="shared" si="5"/>
        <v>0</v>
      </c>
      <c r="AJ45" s="224"/>
      <c r="AM45" s="228"/>
    </row>
    <row r="46" spans="1:39" ht="46.5" customHeight="1" x14ac:dyDescent="0.25">
      <c r="A46" s="252">
        <v>2</v>
      </c>
      <c r="B46" s="52" t="s">
        <v>846</v>
      </c>
      <c r="C46" s="52">
        <v>1</v>
      </c>
      <c r="D46" s="52"/>
      <c r="E46" s="52"/>
      <c r="F46" s="52"/>
      <c r="G46" s="52"/>
      <c r="H46" s="89" t="s">
        <v>847</v>
      </c>
      <c r="I46" s="253">
        <v>17703</v>
      </c>
      <c r="J46" s="245">
        <v>12392</v>
      </c>
      <c r="K46" s="248"/>
      <c r="L46" s="248"/>
      <c r="M46" s="248"/>
      <c r="N46" s="248"/>
      <c r="O46" s="248"/>
      <c r="P46" s="248">
        <v>4300</v>
      </c>
      <c r="Q46" s="248">
        <v>4300</v>
      </c>
      <c r="R46" s="248"/>
      <c r="S46" s="248"/>
      <c r="T46" s="248">
        <v>4000</v>
      </c>
      <c r="U46" s="248">
        <v>4000</v>
      </c>
      <c r="V46" s="68">
        <f t="shared" si="20"/>
        <v>4300</v>
      </c>
      <c r="W46" s="68">
        <f>Y46</f>
        <v>4300</v>
      </c>
      <c r="X46" s="248">
        <v>12392</v>
      </c>
      <c r="Y46" s="242">
        <f>K46+P46</f>
        <v>4300</v>
      </c>
      <c r="Z46" s="248">
        <f>4159-141</f>
        <v>4018</v>
      </c>
      <c r="AA46" s="349">
        <f t="shared" si="2"/>
        <v>4018</v>
      </c>
      <c r="AB46" s="248">
        <v>4018</v>
      </c>
      <c r="AC46" s="248"/>
      <c r="AD46" s="381">
        <f t="shared" si="3"/>
        <v>4074</v>
      </c>
      <c r="AE46" s="381">
        <f t="shared" si="4"/>
        <v>67.123950936087795</v>
      </c>
      <c r="AF46" s="248"/>
      <c r="AG46" s="248"/>
      <c r="AH46" s="84"/>
      <c r="AI46" s="227">
        <f t="shared" si="5"/>
        <v>0</v>
      </c>
      <c r="AJ46" s="224"/>
      <c r="AM46" s="228"/>
    </row>
    <row r="47" spans="1:39" s="238" customFormat="1" ht="30.95" customHeight="1" x14ac:dyDescent="0.25">
      <c r="A47" s="251" t="s">
        <v>210</v>
      </c>
      <c r="B47" s="93" t="s">
        <v>189</v>
      </c>
      <c r="C47" s="93"/>
      <c r="D47" s="93"/>
      <c r="E47" s="93"/>
      <c r="F47" s="93"/>
      <c r="G47" s="93"/>
      <c r="H47" s="90"/>
      <c r="I47" s="254"/>
      <c r="J47" s="234"/>
      <c r="K47" s="244"/>
      <c r="L47" s="244"/>
      <c r="M47" s="244"/>
      <c r="N47" s="244"/>
      <c r="O47" s="244"/>
      <c r="P47" s="244"/>
      <c r="Q47" s="244"/>
      <c r="R47" s="244"/>
      <c r="S47" s="244"/>
      <c r="T47" s="244"/>
      <c r="U47" s="244"/>
      <c r="V47" s="68">
        <f t="shared" si="20"/>
        <v>0</v>
      </c>
      <c r="W47" s="225"/>
      <c r="X47" s="244"/>
      <c r="Y47" s="235"/>
      <c r="Z47" s="244"/>
      <c r="AA47" s="348">
        <f t="shared" si="2"/>
        <v>0</v>
      </c>
      <c r="AB47" s="244"/>
      <c r="AC47" s="244"/>
      <c r="AD47" s="381">
        <f t="shared" si="3"/>
        <v>0</v>
      </c>
      <c r="AE47" s="381" t="e">
        <f t="shared" si="4"/>
        <v>#DIV/0!</v>
      </c>
      <c r="AF47" s="244"/>
      <c r="AG47" s="244"/>
      <c r="AH47" s="236"/>
      <c r="AI47" s="227">
        <f t="shared" si="5"/>
        <v>0</v>
      </c>
      <c r="AJ47" s="237"/>
      <c r="AM47" s="239"/>
    </row>
    <row r="48" spans="1:39" ht="69" customHeight="1" x14ac:dyDescent="0.25">
      <c r="A48" s="252">
        <v>3</v>
      </c>
      <c r="B48" s="161" t="s">
        <v>848</v>
      </c>
      <c r="C48" s="161"/>
      <c r="D48" s="161"/>
      <c r="E48" s="161"/>
      <c r="F48" s="161">
        <v>1</v>
      </c>
      <c r="G48" s="161"/>
      <c r="H48" s="142" t="s">
        <v>849</v>
      </c>
      <c r="I48" s="253">
        <v>4370</v>
      </c>
      <c r="J48" s="245">
        <v>3059</v>
      </c>
      <c r="K48" s="248"/>
      <c r="L48" s="248"/>
      <c r="M48" s="248"/>
      <c r="N48" s="248"/>
      <c r="O48" s="248"/>
      <c r="P48" s="248"/>
      <c r="Q48" s="248"/>
      <c r="R48" s="248"/>
      <c r="S48" s="248"/>
      <c r="T48" s="248"/>
      <c r="U48" s="248"/>
      <c r="V48" s="68">
        <f t="shared" si="20"/>
        <v>0</v>
      </c>
      <c r="W48" s="68">
        <f>Y48</f>
        <v>0</v>
      </c>
      <c r="X48" s="248">
        <v>3059</v>
      </c>
      <c r="Y48" s="248">
        <f>K48+P48</f>
        <v>0</v>
      </c>
      <c r="Z48" s="248">
        <v>1000</v>
      </c>
      <c r="AA48" s="349">
        <f t="shared" si="2"/>
        <v>2000</v>
      </c>
      <c r="AB48" s="248">
        <v>2000</v>
      </c>
      <c r="AC48" s="248"/>
      <c r="AD48" s="381">
        <f t="shared" si="3"/>
        <v>1059</v>
      </c>
      <c r="AE48" s="381">
        <f t="shared" si="4"/>
        <v>65.380843412880026</v>
      </c>
      <c r="AF48" s="248"/>
      <c r="AG48" s="248"/>
      <c r="AH48" s="84"/>
      <c r="AI48" s="227">
        <f t="shared" si="5"/>
        <v>0</v>
      </c>
      <c r="AJ48" s="224"/>
      <c r="AM48" s="228"/>
    </row>
    <row r="49" spans="1:259" ht="69.75" customHeight="1" x14ac:dyDescent="0.25">
      <c r="A49" s="252">
        <v>4</v>
      </c>
      <c r="B49" s="52" t="s">
        <v>850</v>
      </c>
      <c r="C49" s="52"/>
      <c r="D49" s="52"/>
      <c r="E49" s="84"/>
      <c r="F49" s="52">
        <v>1</v>
      </c>
      <c r="G49" s="52"/>
      <c r="H49" s="142" t="s">
        <v>937</v>
      </c>
      <c r="I49" s="253">
        <v>2857</v>
      </c>
      <c r="J49" s="245">
        <v>2000</v>
      </c>
      <c r="K49" s="248"/>
      <c r="L49" s="248"/>
      <c r="M49" s="248"/>
      <c r="N49" s="248"/>
      <c r="O49" s="248"/>
      <c r="P49" s="248"/>
      <c r="Q49" s="248"/>
      <c r="R49" s="248"/>
      <c r="S49" s="248"/>
      <c r="T49" s="248"/>
      <c r="U49" s="248"/>
      <c r="V49" s="68">
        <f t="shared" si="20"/>
        <v>0</v>
      </c>
      <c r="W49" s="68">
        <f>Y49</f>
        <v>0</v>
      </c>
      <c r="X49" s="248">
        <v>2000</v>
      </c>
      <c r="Y49" s="242">
        <f>K49+P49</f>
        <v>0</v>
      </c>
      <c r="Z49" s="248">
        <v>1939</v>
      </c>
      <c r="AA49" s="349">
        <f t="shared" si="2"/>
        <v>1939</v>
      </c>
      <c r="AB49" s="248">
        <v>1939</v>
      </c>
      <c r="AC49" s="248"/>
      <c r="AD49" s="381">
        <f t="shared" si="3"/>
        <v>61</v>
      </c>
      <c r="AE49" s="381">
        <f t="shared" si="4"/>
        <v>96.95</v>
      </c>
      <c r="AF49" s="248"/>
      <c r="AG49" s="248"/>
      <c r="AH49" s="84"/>
      <c r="AI49" s="227">
        <f t="shared" si="5"/>
        <v>0</v>
      </c>
      <c r="AJ49" s="224"/>
      <c r="AM49" s="228"/>
    </row>
    <row r="50" spans="1:259" ht="87" customHeight="1" x14ac:dyDescent="0.25">
      <c r="A50" s="252">
        <v>5</v>
      </c>
      <c r="B50" s="161" t="s">
        <v>851</v>
      </c>
      <c r="C50" s="161"/>
      <c r="D50" s="161"/>
      <c r="E50" s="84"/>
      <c r="F50" s="161">
        <v>1</v>
      </c>
      <c r="G50" s="161"/>
      <c r="H50" s="142" t="s">
        <v>938</v>
      </c>
      <c r="I50" s="253">
        <v>1571</v>
      </c>
      <c r="J50" s="245">
        <v>1100</v>
      </c>
      <c r="K50" s="248"/>
      <c r="L50" s="248"/>
      <c r="M50" s="248"/>
      <c r="N50" s="248"/>
      <c r="O50" s="248"/>
      <c r="P50" s="248"/>
      <c r="Q50" s="248"/>
      <c r="R50" s="248"/>
      <c r="S50" s="248"/>
      <c r="T50" s="248"/>
      <c r="U50" s="248"/>
      <c r="V50" s="68">
        <f t="shared" si="20"/>
        <v>0</v>
      </c>
      <c r="W50" s="68">
        <f>Y50</f>
        <v>0</v>
      </c>
      <c r="X50" s="248">
        <v>1100</v>
      </c>
      <c r="Y50" s="242">
        <f>K50+P50</f>
        <v>0</v>
      </c>
      <c r="Z50" s="248">
        <v>946</v>
      </c>
      <c r="AA50" s="349">
        <f>AB50+AC50</f>
        <v>946</v>
      </c>
      <c r="AB50" s="248">
        <v>946</v>
      </c>
      <c r="AC50" s="248"/>
      <c r="AD50" s="381">
        <f t="shared" si="3"/>
        <v>154</v>
      </c>
      <c r="AE50" s="381">
        <f t="shared" si="4"/>
        <v>86</v>
      </c>
      <c r="AF50" s="248"/>
      <c r="AG50" s="248"/>
      <c r="AH50" s="84"/>
      <c r="AI50" s="227">
        <f t="shared" si="5"/>
        <v>0</v>
      </c>
      <c r="AJ50" s="224"/>
      <c r="AM50" s="228"/>
    </row>
    <row r="51" spans="1:259" ht="24" customHeight="1" x14ac:dyDescent="0.25">
      <c r="A51" s="231" t="s">
        <v>35</v>
      </c>
      <c r="B51" s="250" t="s">
        <v>852</v>
      </c>
      <c r="C51" s="250"/>
      <c r="D51" s="250"/>
      <c r="E51" s="250"/>
      <c r="F51" s="250"/>
      <c r="G51" s="250"/>
      <c r="H51" s="71"/>
      <c r="I51" s="176">
        <f t="shared" ref="I51:AF51" si="21">SUM(I53:I53)</f>
        <v>15500</v>
      </c>
      <c r="J51" s="176">
        <f t="shared" si="21"/>
        <v>10850</v>
      </c>
      <c r="K51" s="176">
        <f t="shared" si="21"/>
        <v>0</v>
      </c>
      <c r="L51" s="176">
        <f t="shared" si="21"/>
        <v>0</v>
      </c>
      <c r="M51" s="176">
        <f t="shared" si="21"/>
        <v>0</v>
      </c>
      <c r="N51" s="176">
        <f t="shared" si="21"/>
        <v>0</v>
      </c>
      <c r="O51" s="176">
        <f t="shared" si="21"/>
        <v>0</v>
      </c>
      <c r="P51" s="176">
        <f t="shared" si="21"/>
        <v>4700</v>
      </c>
      <c r="Q51" s="176">
        <f t="shared" si="21"/>
        <v>4700</v>
      </c>
      <c r="R51" s="176">
        <f t="shared" si="21"/>
        <v>318.03100000000001</v>
      </c>
      <c r="S51" s="176">
        <f t="shared" si="21"/>
        <v>318.03100000000001</v>
      </c>
      <c r="T51" s="176">
        <f t="shared" si="21"/>
        <v>5532</v>
      </c>
      <c r="U51" s="176">
        <f t="shared" si="21"/>
        <v>5532</v>
      </c>
      <c r="V51" s="176">
        <f t="shared" si="21"/>
        <v>4700</v>
      </c>
      <c r="W51" s="176">
        <f t="shared" si="21"/>
        <v>4700</v>
      </c>
      <c r="X51" s="176">
        <f t="shared" si="21"/>
        <v>10850</v>
      </c>
      <c r="Y51" s="176">
        <f t="shared" si="21"/>
        <v>4700</v>
      </c>
      <c r="Z51" s="176">
        <f t="shared" si="21"/>
        <v>6150</v>
      </c>
      <c r="AA51" s="346">
        <f t="shared" si="2"/>
        <v>6150</v>
      </c>
      <c r="AB51" s="176">
        <f t="shared" si="21"/>
        <v>6150</v>
      </c>
      <c r="AC51" s="176">
        <f t="shared" si="21"/>
        <v>0</v>
      </c>
      <c r="AD51" s="381">
        <f t="shared" si="3"/>
        <v>0</v>
      </c>
      <c r="AE51" s="381">
        <f t="shared" si="4"/>
        <v>100</v>
      </c>
      <c r="AF51" s="176">
        <f t="shared" si="21"/>
        <v>0</v>
      </c>
      <c r="AG51" s="176"/>
      <c r="AH51" s="84"/>
      <c r="AI51" s="227">
        <f t="shared" si="5"/>
        <v>0</v>
      </c>
      <c r="AJ51" s="224"/>
      <c r="AM51" s="228"/>
    </row>
    <row r="52" spans="1:259" ht="30.95" customHeight="1" x14ac:dyDescent="0.25">
      <c r="A52" s="231" t="s">
        <v>182</v>
      </c>
      <c r="B52" s="250" t="s">
        <v>183</v>
      </c>
      <c r="C52" s="250"/>
      <c r="D52" s="250"/>
      <c r="E52" s="250"/>
      <c r="F52" s="250"/>
      <c r="G52" s="250"/>
      <c r="H52" s="71"/>
      <c r="I52" s="176"/>
      <c r="J52" s="176"/>
      <c r="K52" s="176"/>
      <c r="L52" s="176"/>
      <c r="M52" s="176"/>
      <c r="N52" s="176"/>
      <c r="O52" s="176"/>
      <c r="P52" s="176"/>
      <c r="Q52" s="176"/>
      <c r="R52" s="176"/>
      <c r="S52" s="176"/>
      <c r="T52" s="176"/>
      <c r="U52" s="176"/>
      <c r="V52" s="68">
        <f>W52</f>
        <v>0</v>
      </c>
      <c r="W52" s="68"/>
      <c r="X52" s="176"/>
      <c r="Y52" s="242"/>
      <c r="Z52" s="176"/>
      <c r="AA52" s="346">
        <f t="shared" si="2"/>
        <v>0</v>
      </c>
      <c r="AB52" s="176"/>
      <c r="AC52" s="176"/>
      <c r="AD52" s="381">
        <f t="shared" si="3"/>
        <v>0</v>
      </c>
      <c r="AE52" s="381" t="e">
        <f t="shared" si="4"/>
        <v>#DIV/0!</v>
      </c>
      <c r="AF52" s="176"/>
      <c r="AG52" s="176"/>
      <c r="AH52" s="84"/>
      <c r="AI52" s="227">
        <f t="shared" si="5"/>
        <v>0</v>
      </c>
      <c r="AJ52" s="224"/>
      <c r="AM52" s="228"/>
    </row>
    <row r="53" spans="1:259" ht="61.5" customHeight="1" x14ac:dyDescent="0.25">
      <c r="A53" s="252">
        <v>1</v>
      </c>
      <c r="B53" s="179" t="s">
        <v>853</v>
      </c>
      <c r="C53" s="179"/>
      <c r="D53" s="179">
        <v>1</v>
      </c>
      <c r="E53" s="179"/>
      <c r="F53" s="179"/>
      <c r="G53" s="179"/>
      <c r="H53" s="89" t="s">
        <v>854</v>
      </c>
      <c r="I53" s="245">
        <v>15500</v>
      </c>
      <c r="J53" s="245">
        <v>10850</v>
      </c>
      <c r="K53" s="248"/>
      <c r="L53" s="248"/>
      <c r="M53" s="248"/>
      <c r="N53" s="248"/>
      <c r="O53" s="248"/>
      <c r="P53" s="248">
        <v>4700</v>
      </c>
      <c r="Q53" s="248">
        <v>4700</v>
      </c>
      <c r="R53" s="276">
        <v>318.03100000000001</v>
      </c>
      <c r="S53" s="276">
        <v>318.03100000000001</v>
      </c>
      <c r="T53" s="248">
        <v>5532</v>
      </c>
      <c r="U53" s="248">
        <v>5532</v>
      </c>
      <c r="V53" s="68">
        <f>W53</f>
        <v>4700</v>
      </c>
      <c r="W53" s="68">
        <f>Y53</f>
        <v>4700</v>
      </c>
      <c r="X53" s="248">
        <v>10850</v>
      </c>
      <c r="Y53" s="242">
        <f>K53+P53</f>
        <v>4700</v>
      </c>
      <c r="Z53" s="248">
        <v>6150</v>
      </c>
      <c r="AA53" s="349">
        <f t="shared" si="2"/>
        <v>6150</v>
      </c>
      <c r="AB53" s="248">
        <v>6150</v>
      </c>
      <c r="AC53" s="248"/>
      <c r="AD53" s="381">
        <f t="shared" si="3"/>
        <v>0</v>
      </c>
      <c r="AE53" s="381">
        <f t="shared" si="4"/>
        <v>100</v>
      </c>
      <c r="AF53" s="248"/>
      <c r="AG53" s="248"/>
      <c r="AH53" s="84"/>
      <c r="AI53" s="227">
        <f t="shared" si="5"/>
        <v>0</v>
      </c>
      <c r="AJ53" s="224"/>
      <c r="AM53" s="228"/>
    </row>
    <row r="54" spans="1:259" ht="27.75" customHeight="1" x14ac:dyDescent="0.25">
      <c r="A54" s="231" t="s">
        <v>68</v>
      </c>
      <c r="B54" s="250" t="s">
        <v>855</v>
      </c>
      <c r="C54" s="250"/>
      <c r="D54" s="250"/>
      <c r="E54" s="250"/>
      <c r="F54" s="250"/>
      <c r="G54" s="250"/>
      <c r="H54" s="71"/>
      <c r="I54" s="176">
        <f t="shared" ref="I54:AF54" si="22">SUM(I55:I56)</f>
        <v>2857</v>
      </c>
      <c r="J54" s="176">
        <f t="shared" si="22"/>
        <v>2000</v>
      </c>
      <c r="K54" s="176">
        <f t="shared" si="22"/>
        <v>0</v>
      </c>
      <c r="L54" s="176">
        <f t="shared" si="22"/>
        <v>0</v>
      </c>
      <c r="M54" s="176">
        <f t="shared" si="22"/>
        <v>0</v>
      </c>
      <c r="N54" s="176">
        <f t="shared" si="22"/>
        <v>0</v>
      </c>
      <c r="O54" s="176">
        <f t="shared" si="22"/>
        <v>0</v>
      </c>
      <c r="P54" s="176">
        <f t="shared" si="22"/>
        <v>0</v>
      </c>
      <c r="Q54" s="176">
        <f t="shared" si="22"/>
        <v>0</v>
      </c>
      <c r="R54" s="176">
        <f t="shared" si="22"/>
        <v>0</v>
      </c>
      <c r="S54" s="176">
        <f t="shared" si="22"/>
        <v>0</v>
      </c>
      <c r="T54" s="176">
        <f t="shared" si="22"/>
        <v>0</v>
      </c>
      <c r="U54" s="176">
        <f t="shared" si="22"/>
        <v>0</v>
      </c>
      <c r="V54" s="176">
        <f t="shared" si="22"/>
        <v>0</v>
      </c>
      <c r="W54" s="176">
        <f t="shared" si="22"/>
        <v>0</v>
      </c>
      <c r="X54" s="176">
        <f t="shared" si="22"/>
        <v>2000</v>
      </c>
      <c r="Y54" s="176">
        <f t="shared" si="22"/>
        <v>0</v>
      </c>
      <c r="Z54" s="176">
        <f t="shared" si="22"/>
        <v>1960</v>
      </c>
      <c r="AA54" s="346">
        <f t="shared" si="2"/>
        <v>1960</v>
      </c>
      <c r="AB54" s="176">
        <f t="shared" si="22"/>
        <v>1960</v>
      </c>
      <c r="AC54" s="176">
        <f t="shared" si="22"/>
        <v>0</v>
      </c>
      <c r="AD54" s="381">
        <f t="shared" si="3"/>
        <v>40</v>
      </c>
      <c r="AE54" s="381">
        <f t="shared" si="4"/>
        <v>98</v>
      </c>
      <c r="AF54" s="176">
        <f t="shared" si="22"/>
        <v>0</v>
      </c>
      <c r="AG54" s="176"/>
      <c r="AH54" s="84"/>
      <c r="AI54" s="227">
        <f t="shared" si="5"/>
        <v>0</v>
      </c>
      <c r="AJ54" s="224"/>
      <c r="AM54" s="228"/>
    </row>
    <row r="55" spans="1:259" ht="15.75" x14ac:dyDescent="0.25">
      <c r="A55" s="231" t="s">
        <v>182</v>
      </c>
      <c r="B55" s="250" t="s">
        <v>189</v>
      </c>
      <c r="C55" s="250"/>
      <c r="D55" s="250"/>
      <c r="E55" s="250"/>
      <c r="F55" s="250"/>
      <c r="G55" s="250"/>
      <c r="H55" s="145"/>
      <c r="I55" s="145"/>
      <c r="J55" s="243"/>
      <c r="K55" s="244"/>
      <c r="L55" s="244"/>
      <c r="M55" s="244"/>
      <c r="N55" s="244"/>
      <c r="O55" s="244"/>
      <c r="P55" s="244"/>
      <c r="Q55" s="244"/>
      <c r="R55" s="244"/>
      <c r="S55" s="244"/>
      <c r="T55" s="244"/>
      <c r="U55" s="244"/>
      <c r="V55" s="68">
        <f t="shared" ref="V55:V64" si="23">W55</f>
        <v>0</v>
      </c>
      <c r="W55" s="68">
        <f>Y55</f>
        <v>0</v>
      </c>
      <c r="X55" s="244"/>
      <c r="Y55" s="242">
        <f>K55+P55</f>
        <v>0</v>
      </c>
      <c r="Z55" s="244"/>
      <c r="AA55" s="348">
        <f t="shared" si="2"/>
        <v>0</v>
      </c>
      <c r="AB55" s="244"/>
      <c r="AC55" s="244"/>
      <c r="AD55" s="381">
        <f t="shared" si="3"/>
        <v>0</v>
      </c>
      <c r="AE55" s="381" t="e">
        <f t="shared" si="4"/>
        <v>#DIV/0!</v>
      </c>
      <c r="AF55" s="244"/>
      <c r="AG55" s="244"/>
      <c r="AH55" s="236"/>
      <c r="AI55" s="227">
        <f t="shared" si="5"/>
        <v>0</v>
      </c>
      <c r="AJ55" s="224"/>
      <c r="AK55" s="238"/>
      <c r="AL55" s="238"/>
      <c r="AM55" s="228"/>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8"/>
      <c r="BS55" s="238"/>
      <c r="BT55" s="238"/>
      <c r="BU55" s="238"/>
      <c r="BV55" s="238"/>
      <c r="BW55" s="238"/>
      <c r="BX55" s="238"/>
      <c r="BY55" s="238"/>
      <c r="BZ55" s="238"/>
      <c r="CA55" s="238"/>
      <c r="CB55" s="238"/>
      <c r="CC55" s="238"/>
      <c r="CD55" s="238"/>
      <c r="CE55" s="238"/>
      <c r="CF55" s="238"/>
      <c r="CG55" s="238"/>
      <c r="CH55" s="238"/>
      <c r="CI55" s="238"/>
      <c r="CJ55" s="238"/>
      <c r="CK55" s="238"/>
      <c r="CL55" s="238"/>
      <c r="CM55" s="238"/>
      <c r="CN55" s="238"/>
      <c r="CO55" s="238"/>
      <c r="CP55" s="238"/>
      <c r="CQ55" s="238"/>
      <c r="CR55" s="238"/>
      <c r="CS55" s="238"/>
      <c r="CT55" s="238"/>
      <c r="CU55" s="238"/>
      <c r="CV55" s="238"/>
      <c r="CW55" s="238"/>
      <c r="CX55" s="238"/>
      <c r="CY55" s="238"/>
      <c r="CZ55" s="238"/>
      <c r="DA55" s="238"/>
      <c r="DB55" s="238"/>
      <c r="DC55" s="238"/>
      <c r="DD55" s="238"/>
      <c r="DE55" s="238"/>
      <c r="DF55" s="238"/>
      <c r="DG55" s="238"/>
      <c r="DH55" s="238"/>
      <c r="DI55" s="238"/>
      <c r="DJ55" s="238"/>
      <c r="DK55" s="238"/>
      <c r="DL55" s="238"/>
      <c r="DM55" s="238"/>
      <c r="DN55" s="238"/>
      <c r="DO55" s="238"/>
      <c r="DP55" s="238"/>
      <c r="DQ55" s="238"/>
      <c r="DR55" s="238"/>
      <c r="DS55" s="238"/>
      <c r="DT55" s="238"/>
      <c r="DU55" s="238"/>
      <c r="DV55" s="238"/>
      <c r="DW55" s="238"/>
      <c r="DX55" s="238"/>
      <c r="DY55" s="238"/>
      <c r="DZ55" s="238"/>
      <c r="EA55" s="238"/>
      <c r="EB55" s="238"/>
      <c r="EC55" s="238"/>
      <c r="ED55" s="238"/>
      <c r="EE55" s="238"/>
      <c r="EF55" s="238"/>
      <c r="EG55" s="238"/>
      <c r="EH55" s="238"/>
      <c r="EI55" s="238"/>
      <c r="EJ55" s="238"/>
      <c r="EK55" s="238"/>
      <c r="EL55" s="238"/>
      <c r="EM55" s="238"/>
      <c r="EN55" s="238"/>
      <c r="EO55" s="238"/>
      <c r="EP55" s="238"/>
      <c r="EQ55" s="238"/>
      <c r="ER55" s="238"/>
      <c r="ES55" s="238"/>
      <c r="ET55" s="238"/>
      <c r="EU55" s="238"/>
      <c r="EV55" s="238"/>
      <c r="EW55" s="238"/>
      <c r="EX55" s="238"/>
      <c r="EY55" s="238"/>
      <c r="EZ55" s="238"/>
      <c r="FA55" s="238"/>
      <c r="FB55" s="238"/>
      <c r="FC55" s="238"/>
      <c r="FD55" s="238"/>
      <c r="FE55" s="238"/>
      <c r="FF55" s="238"/>
      <c r="FG55" s="238"/>
      <c r="FH55" s="238"/>
      <c r="FI55" s="238"/>
      <c r="FJ55" s="238"/>
      <c r="FK55" s="238"/>
      <c r="FL55" s="238"/>
      <c r="FM55" s="238"/>
      <c r="FN55" s="238"/>
      <c r="FO55" s="238"/>
      <c r="FP55" s="238"/>
      <c r="FQ55" s="238"/>
      <c r="FR55" s="238"/>
      <c r="FS55" s="238"/>
      <c r="FT55" s="238"/>
      <c r="FU55" s="238"/>
      <c r="FV55" s="238"/>
      <c r="FW55" s="238"/>
      <c r="FX55" s="238"/>
      <c r="FY55" s="238"/>
      <c r="FZ55" s="238"/>
      <c r="GA55" s="238"/>
      <c r="GB55" s="238"/>
      <c r="GC55" s="238"/>
      <c r="GD55" s="238"/>
      <c r="GE55" s="238"/>
      <c r="GF55" s="238"/>
      <c r="GG55" s="238"/>
      <c r="GH55" s="238"/>
      <c r="GI55" s="238"/>
      <c r="GJ55" s="238"/>
      <c r="GK55" s="238"/>
      <c r="GL55" s="238"/>
      <c r="GM55" s="238"/>
      <c r="GN55" s="238"/>
      <c r="GO55" s="238"/>
      <c r="GP55" s="238"/>
      <c r="GQ55" s="238"/>
      <c r="GR55" s="238"/>
      <c r="GS55" s="238"/>
      <c r="GT55" s="238"/>
      <c r="GU55" s="238"/>
      <c r="GV55" s="238"/>
      <c r="GW55" s="238"/>
      <c r="GX55" s="238"/>
      <c r="GY55" s="238"/>
      <c r="GZ55" s="238"/>
      <c r="HA55" s="238"/>
      <c r="HB55" s="238"/>
      <c r="HC55" s="238"/>
      <c r="HD55" s="238"/>
      <c r="HE55" s="238"/>
      <c r="HF55" s="238"/>
      <c r="HG55" s="238"/>
      <c r="HH55" s="238"/>
      <c r="HI55" s="238"/>
      <c r="HJ55" s="238"/>
      <c r="HK55" s="238"/>
      <c r="HL55" s="238"/>
      <c r="HM55" s="238"/>
      <c r="HN55" s="238"/>
      <c r="HO55" s="238"/>
      <c r="HP55" s="238"/>
      <c r="HQ55" s="238"/>
      <c r="HR55" s="238"/>
      <c r="HS55" s="238"/>
      <c r="HT55" s="238"/>
      <c r="HU55" s="238"/>
      <c r="HV55" s="238"/>
      <c r="HW55" s="238"/>
      <c r="HX55" s="238"/>
      <c r="HY55" s="238"/>
      <c r="HZ55" s="238"/>
      <c r="IA55" s="238"/>
      <c r="IB55" s="238"/>
      <c r="IC55" s="238"/>
      <c r="ID55" s="238"/>
      <c r="IE55" s="238"/>
      <c r="IF55" s="238"/>
      <c r="IG55" s="238"/>
      <c r="IH55" s="238"/>
      <c r="II55" s="238"/>
      <c r="IJ55" s="238"/>
      <c r="IK55" s="238"/>
      <c r="IL55" s="238"/>
      <c r="IM55" s="238"/>
      <c r="IN55" s="238"/>
      <c r="IO55" s="238"/>
      <c r="IP55" s="238"/>
      <c r="IQ55" s="238"/>
      <c r="IR55" s="238"/>
      <c r="IS55" s="238"/>
      <c r="IT55" s="238"/>
      <c r="IU55" s="238"/>
      <c r="IV55" s="238"/>
      <c r="IW55" s="238"/>
      <c r="IX55" s="238"/>
      <c r="IY55" s="238"/>
    </row>
    <row r="56" spans="1:259" ht="93" customHeight="1" x14ac:dyDescent="0.25">
      <c r="A56" s="240">
        <v>1</v>
      </c>
      <c r="B56" s="179" t="s">
        <v>856</v>
      </c>
      <c r="C56" s="179"/>
      <c r="D56" s="179"/>
      <c r="E56" s="84"/>
      <c r="F56" s="179">
        <v>1</v>
      </c>
      <c r="G56" s="179"/>
      <c r="H56" s="142" t="s">
        <v>939</v>
      </c>
      <c r="I56" s="148">
        <v>2857</v>
      </c>
      <c r="J56" s="277">
        <v>2000</v>
      </c>
      <c r="K56" s="248"/>
      <c r="L56" s="248"/>
      <c r="M56" s="248"/>
      <c r="N56" s="248"/>
      <c r="O56" s="248"/>
      <c r="P56" s="248"/>
      <c r="Q56" s="248"/>
      <c r="R56" s="248"/>
      <c r="S56" s="248"/>
      <c r="T56" s="248"/>
      <c r="U56" s="248"/>
      <c r="V56" s="68">
        <f t="shared" si="23"/>
        <v>0</v>
      </c>
      <c r="W56" s="68">
        <f>Y56</f>
        <v>0</v>
      </c>
      <c r="X56" s="277">
        <v>2000</v>
      </c>
      <c r="Y56" s="242">
        <f>K56+P56</f>
        <v>0</v>
      </c>
      <c r="Z56" s="277">
        <v>1960</v>
      </c>
      <c r="AA56" s="352">
        <f t="shared" si="2"/>
        <v>1960</v>
      </c>
      <c r="AB56" s="277">
        <v>1960</v>
      </c>
      <c r="AC56" s="277"/>
      <c r="AD56" s="381">
        <f t="shared" si="3"/>
        <v>40</v>
      </c>
      <c r="AE56" s="381">
        <f t="shared" si="4"/>
        <v>98</v>
      </c>
      <c r="AF56" s="277"/>
      <c r="AG56" s="277"/>
      <c r="AH56" s="52"/>
      <c r="AI56" s="227">
        <f t="shared" si="5"/>
        <v>0</v>
      </c>
      <c r="AJ56" s="224"/>
      <c r="AM56" s="228"/>
    </row>
    <row r="57" spans="1:259" ht="47.25" hidden="1" x14ac:dyDescent="0.25">
      <c r="A57" s="55" t="s">
        <v>857</v>
      </c>
      <c r="B57" s="230" t="s">
        <v>858</v>
      </c>
      <c r="C57" s="230"/>
      <c r="D57" s="230"/>
      <c r="E57" s="230"/>
      <c r="F57" s="230"/>
      <c r="G57" s="230"/>
      <c r="H57" s="71"/>
      <c r="I57" s="176">
        <f>I59</f>
        <v>17194</v>
      </c>
      <c r="J57" s="176">
        <f t="shared" ref="J57:AC57" si="24">J59</f>
        <v>17194</v>
      </c>
      <c r="K57" s="176">
        <f t="shared" si="24"/>
        <v>0</v>
      </c>
      <c r="L57" s="176">
        <f t="shared" si="24"/>
        <v>0</v>
      </c>
      <c r="M57" s="176">
        <f t="shared" si="24"/>
        <v>0</v>
      </c>
      <c r="N57" s="176">
        <f t="shared" si="24"/>
        <v>0</v>
      </c>
      <c r="O57" s="176">
        <f t="shared" si="24"/>
        <v>0</v>
      </c>
      <c r="P57" s="176">
        <f t="shared" si="24"/>
        <v>0</v>
      </c>
      <c r="Q57" s="176">
        <f t="shared" si="24"/>
        <v>0</v>
      </c>
      <c r="R57" s="176">
        <f t="shared" si="24"/>
        <v>0</v>
      </c>
      <c r="S57" s="176">
        <f t="shared" si="24"/>
        <v>0</v>
      </c>
      <c r="T57" s="176">
        <f t="shared" si="24"/>
        <v>0</v>
      </c>
      <c r="U57" s="176">
        <f t="shared" si="24"/>
        <v>0</v>
      </c>
      <c r="V57" s="176">
        <f t="shared" si="24"/>
        <v>0</v>
      </c>
      <c r="W57" s="176">
        <f t="shared" si="24"/>
        <v>0</v>
      </c>
      <c r="X57" s="176">
        <f t="shared" si="24"/>
        <v>17194</v>
      </c>
      <c r="Y57" s="176">
        <f t="shared" si="24"/>
        <v>0</v>
      </c>
      <c r="Z57" s="176">
        <f t="shared" si="24"/>
        <v>3500</v>
      </c>
      <c r="AA57" s="346">
        <f t="shared" si="24"/>
        <v>0</v>
      </c>
      <c r="AB57" s="176">
        <f t="shared" si="24"/>
        <v>0</v>
      </c>
      <c r="AC57" s="176">
        <f t="shared" si="24"/>
        <v>0</v>
      </c>
      <c r="AD57" s="381">
        <f t="shared" si="3"/>
        <v>17194</v>
      </c>
      <c r="AE57" s="381">
        <f t="shared" si="4"/>
        <v>0</v>
      </c>
      <c r="AF57" s="176"/>
      <c r="AG57" s="176"/>
      <c r="AH57" s="84"/>
      <c r="AI57" s="227">
        <f t="shared" si="5"/>
        <v>0</v>
      </c>
      <c r="AJ57" s="224"/>
      <c r="AM57" s="228"/>
    </row>
    <row r="58" spans="1:259" ht="30.95" hidden="1" customHeight="1" x14ac:dyDescent="0.25">
      <c r="A58" s="55" t="s">
        <v>182</v>
      </c>
      <c r="B58" s="230" t="s">
        <v>859</v>
      </c>
      <c r="C58" s="230"/>
      <c r="D58" s="230"/>
      <c r="E58" s="230"/>
      <c r="F58" s="230"/>
      <c r="G58" s="230"/>
      <c r="H58" s="71"/>
      <c r="I58" s="176"/>
      <c r="J58" s="176"/>
      <c r="K58" s="176"/>
      <c r="L58" s="176"/>
      <c r="M58" s="176"/>
      <c r="N58" s="176"/>
      <c r="O58" s="176"/>
      <c r="P58" s="176"/>
      <c r="Q58" s="176"/>
      <c r="R58" s="176"/>
      <c r="S58" s="176"/>
      <c r="T58" s="176"/>
      <c r="U58" s="176"/>
      <c r="V58" s="68">
        <f t="shared" si="23"/>
        <v>0</v>
      </c>
      <c r="W58" s="68"/>
      <c r="X58" s="176"/>
      <c r="Y58" s="242"/>
      <c r="Z58" s="176"/>
      <c r="AA58" s="346">
        <f t="shared" si="2"/>
        <v>0</v>
      </c>
      <c r="AB58" s="176"/>
      <c r="AC58" s="176"/>
      <c r="AD58" s="381">
        <f t="shared" si="3"/>
        <v>0</v>
      </c>
      <c r="AE58" s="381" t="e">
        <f t="shared" si="4"/>
        <v>#DIV/0!</v>
      </c>
      <c r="AF58" s="176"/>
      <c r="AG58" s="176"/>
      <c r="AH58" s="84"/>
      <c r="AI58" s="227">
        <f t="shared" si="5"/>
        <v>0</v>
      </c>
      <c r="AJ58" s="224"/>
      <c r="AM58" s="228"/>
    </row>
    <row r="59" spans="1:259" ht="40.5" hidden="1" customHeight="1" x14ac:dyDescent="0.25">
      <c r="A59" s="55" t="s">
        <v>207</v>
      </c>
      <c r="B59" s="230" t="s">
        <v>1171</v>
      </c>
      <c r="C59" s="230"/>
      <c r="D59" s="230"/>
      <c r="E59" s="230"/>
      <c r="F59" s="230"/>
      <c r="G59" s="230"/>
      <c r="H59" s="71"/>
      <c r="I59" s="176">
        <f>SUM(I60:I62)</f>
        <v>17194</v>
      </c>
      <c r="J59" s="176">
        <f t="shared" ref="J59:AC59" si="25">SUM(J60:J62)</f>
        <v>17194</v>
      </c>
      <c r="K59" s="176">
        <f t="shared" si="25"/>
        <v>0</v>
      </c>
      <c r="L59" s="176">
        <f t="shared" si="25"/>
        <v>0</v>
      </c>
      <c r="M59" s="176">
        <f t="shared" si="25"/>
        <v>0</v>
      </c>
      <c r="N59" s="176">
        <f t="shared" si="25"/>
        <v>0</v>
      </c>
      <c r="O59" s="176">
        <f t="shared" si="25"/>
        <v>0</v>
      </c>
      <c r="P59" s="176">
        <f t="shared" si="25"/>
        <v>0</v>
      </c>
      <c r="Q59" s="176">
        <f t="shared" si="25"/>
        <v>0</v>
      </c>
      <c r="R59" s="176">
        <f t="shared" si="25"/>
        <v>0</v>
      </c>
      <c r="S59" s="176">
        <f t="shared" si="25"/>
        <v>0</v>
      </c>
      <c r="T59" s="176">
        <f t="shared" si="25"/>
        <v>0</v>
      </c>
      <c r="U59" s="176">
        <f t="shared" si="25"/>
        <v>0</v>
      </c>
      <c r="V59" s="176">
        <f t="shared" si="25"/>
        <v>0</v>
      </c>
      <c r="W59" s="176">
        <f t="shared" si="25"/>
        <v>0</v>
      </c>
      <c r="X59" s="176">
        <f t="shared" si="25"/>
        <v>17194</v>
      </c>
      <c r="Y59" s="176">
        <f t="shared" si="25"/>
        <v>0</v>
      </c>
      <c r="Z59" s="176">
        <v>3500</v>
      </c>
      <c r="AA59" s="346">
        <f t="shared" si="25"/>
        <v>0</v>
      </c>
      <c r="AB59" s="176">
        <f t="shared" si="25"/>
        <v>0</v>
      </c>
      <c r="AC59" s="176">
        <f t="shared" si="25"/>
        <v>0</v>
      </c>
      <c r="AD59" s="381">
        <f t="shared" si="3"/>
        <v>17194</v>
      </c>
      <c r="AE59" s="381">
        <f t="shared" si="4"/>
        <v>0</v>
      </c>
      <c r="AF59" s="176"/>
      <c r="AG59" s="176"/>
      <c r="AH59" s="105" t="s">
        <v>1173</v>
      </c>
      <c r="AI59" s="227">
        <f t="shared" si="5"/>
        <v>0</v>
      </c>
      <c r="AJ59" s="224"/>
      <c r="AM59" s="228"/>
    </row>
    <row r="60" spans="1:259" s="350" customFormat="1" ht="37.5" hidden="1" customHeight="1" x14ac:dyDescent="0.25">
      <c r="A60" s="240">
        <v>1</v>
      </c>
      <c r="B60" s="179" t="s">
        <v>860</v>
      </c>
      <c r="C60" s="179"/>
      <c r="D60" s="179"/>
      <c r="E60" s="179">
        <v>1</v>
      </c>
      <c r="F60" s="179"/>
      <c r="G60" s="179"/>
      <c r="H60" s="71"/>
      <c r="I60" s="245">
        <v>10000</v>
      </c>
      <c r="J60" s="245">
        <v>10000</v>
      </c>
      <c r="K60" s="248"/>
      <c r="L60" s="248"/>
      <c r="M60" s="248"/>
      <c r="N60" s="248"/>
      <c r="O60" s="248"/>
      <c r="P60" s="248"/>
      <c r="Q60" s="248"/>
      <c r="R60" s="248"/>
      <c r="S60" s="248"/>
      <c r="T60" s="248"/>
      <c r="U60" s="248"/>
      <c r="V60" s="68">
        <f t="shared" si="23"/>
        <v>0</v>
      </c>
      <c r="W60" s="68">
        <f>Y60</f>
        <v>0</v>
      </c>
      <c r="X60" s="248">
        <v>10000</v>
      </c>
      <c r="Y60" s="242">
        <f>K60+P60</f>
        <v>0</v>
      </c>
      <c r="Z60" s="248"/>
      <c r="AA60" s="349">
        <f t="shared" si="2"/>
        <v>0</v>
      </c>
      <c r="AB60" s="248"/>
      <c r="AC60" s="248"/>
      <c r="AD60" s="381">
        <f t="shared" si="3"/>
        <v>10000</v>
      </c>
      <c r="AE60" s="381">
        <f t="shared" si="4"/>
        <v>0</v>
      </c>
      <c r="AF60" s="248"/>
      <c r="AG60" s="248"/>
      <c r="AH60" s="84"/>
      <c r="AI60" s="227">
        <f t="shared" si="5"/>
        <v>0</v>
      </c>
      <c r="AJ60" s="224"/>
      <c r="AM60" s="351"/>
    </row>
    <row r="61" spans="1:259" s="350" customFormat="1" ht="105.75" hidden="1" customHeight="1" x14ac:dyDescent="0.25">
      <c r="A61" s="240">
        <v>2</v>
      </c>
      <c r="B61" s="179" t="s">
        <v>861</v>
      </c>
      <c r="C61" s="179"/>
      <c r="D61" s="179"/>
      <c r="E61" s="179"/>
      <c r="F61" s="179"/>
      <c r="G61" s="179"/>
      <c r="H61" s="142"/>
      <c r="I61" s="248">
        <v>4500</v>
      </c>
      <c r="J61" s="248">
        <v>4500</v>
      </c>
      <c r="K61" s="248"/>
      <c r="L61" s="248"/>
      <c r="M61" s="248"/>
      <c r="N61" s="248"/>
      <c r="O61" s="248"/>
      <c r="P61" s="248"/>
      <c r="Q61" s="248"/>
      <c r="R61" s="248"/>
      <c r="S61" s="248"/>
      <c r="T61" s="248"/>
      <c r="U61" s="248"/>
      <c r="V61" s="68">
        <f t="shared" si="23"/>
        <v>0</v>
      </c>
      <c r="W61" s="68">
        <f>Y61</f>
        <v>0</v>
      </c>
      <c r="X61" s="248">
        <v>4500</v>
      </c>
      <c r="Y61" s="242">
        <f>K61+P61</f>
        <v>0</v>
      </c>
      <c r="Z61" s="248"/>
      <c r="AA61" s="349">
        <f t="shared" si="2"/>
        <v>0</v>
      </c>
      <c r="AB61" s="248"/>
      <c r="AC61" s="248"/>
      <c r="AD61" s="381">
        <f t="shared" si="3"/>
        <v>4500</v>
      </c>
      <c r="AE61" s="381">
        <f t="shared" si="4"/>
        <v>0</v>
      </c>
      <c r="AF61" s="248"/>
      <c r="AG61" s="248"/>
      <c r="AH61" s="84"/>
      <c r="AI61" s="227">
        <f t="shared" si="5"/>
        <v>0</v>
      </c>
      <c r="AJ61" s="224"/>
      <c r="AM61" s="351"/>
    </row>
    <row r="62" spans="1:259" s="350" customFormat="1" ht="65.25" hidden="1" customHeight="1" x14ac:dyDescent="0.25">
      <c r="A62" s="240">
        <v>3</v>
      </c>
      <c r="B62" s="72" t="s">
        <v>862</v>
      </c>
      <c r="C62" s="72"/>
      <c r="D62" s="72"/>
      <c r="E62" s="72">
        <v>1</v>
      </c>
      <c r="F62" s="72"/>
      <c r="G62" s="72"/>
      <c r="H62" s="71"/>
      <c r="I62" s="248">
        <v>2694</v>
      </c>
      <c r="J62" s="248">
        <v>2694</v>
      </c>
      <c r="K62" s="247"/>
      <c r="L62" s="247"/>
      <c r="M62" s="247"/>
      <c r="N62" s="247"/>
      <c r="O62" s="247"/>
      <c r="P62" s="247"/>
      <c r="Q62" s="247"/>
      <c r="R62" s="247"/>
      <c r="S62" s="247"/>
      <c r="T62" s="247"/>
      <c r="U62" s="247"/>
      <c r="V62" s="68">
        <f t="shared" si="23"/>
        <v>0</v>
      </c>
      <c r="W62" s="68">
        <f>Y62</f>
        <v>0</v>
      </c>
      <c r="X62" s="248">
        <v>2694</v>
      </c>
      <c r="Y62" s="242">
        <f>K62+P62</f>
        <v>0</v>
      </c>
      <c r="Z62" s="248"/>
      <c r="AA62" s="349">
        <f t="shared" si="2"/>
        <v>0</v>
      </c>
      <c r="AB62" s="248"/>
      <c r="AC62" s="248"/>
      <c r="AD62" s="381">
        <f t="shared" si="3"/>
        <v>2694</v>
      </c>
      <c r="AE62" s="381">
        <f t="shared" si="4"/>
        <v>0</v>
      </c>
      <c r="AF62" s="248"/>
      <c r="AG62" s="248"/>
      <c r="AH62" s="71"/>
      <c r="AI62" s="227">
        <f t="shared" si="5"/>
        <v>0</v>
      </c>
      <c r="AJ62" s="224"/>
      <c r="AK62" s="353"/>
      <c r="AL62" s="353"/>
      <c r="AM62" s="351"/>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353"/>
      <c r="DF62" s="353"/>
      <c r="DG62" s="353"/>
      <c r="DH62" s="353"/>
      <c r="DI62" s="353"/>
      <c r="DJ62" s="353"/>
      <c r="DK62" s="353"/>
      <c r="DL62" s="353"/>
      <c r="DM62" s="353"/>
      <c r="DN62" s="353"/>
      <c r="DO62" s="353"/>
      <c r="DP62" s="353"/>
      <c r="DQ62" s="353"/>
      <c r="DR62" s="353"/>
      <c r="DS62" s="353"/>
      <c r="DT62" s="353"/>
      <c r="DU62" s="353"/>
      <c r="DV62" s="353"/>
      <c r="DW62" s="353"/>
      <c r="DX62" s="353"/>
      <c r="DY62" s="353"/>
      <c r="DZ62" s="353"/>
      <c r="EA62" s="353"/>
      <c r="EB62" s="353"/>
      <c r="EC62" s="353"/>
      <c r="ED62" s="353"/>
      <c r="EE62" s="353"/>
      <c r="EF62" s="353"/>
      <c r="EG62" s="353"/>
      <c r="EH62" s="353"/>
      <c r="EI62" s="353"/>
      <c r="EJ62" s="353"/>
      <c r="EK62" s="353"/>
      <c r="EL62" s="353"/>
      <c r="EM62" s="353"/>
      <c r="EN62" s="353"/>
      <c r="EO62" s="353"/>
      <c r="EP62" s="353"/>
      <c r="EQ62" s="353"/>
      <c r="ER62" s="353"/>
      <c r="ES62" s="353"/>
      <c r="ET62" s="353"/>
      <c r="EU62" s="353"/>
      <c r="EV62" s="353"/>
      <c r="EW62" s="353"/>
      <c r="EX62" s="353"/>
      <c r="EY62" s="353"/>
      <c r="EZ62" s="353"/>
      <c r="FA62" s="353"/>
      <c r="FB62" s="353"/>
      <c r="FC62" s="353"/>
      <c r="FD62" s="353"/>
      <c r="FE62" s="353"/>
      <c r="FF62" s="353"/>
      <c r="FG62" s="353"/>
      <c r="FH62" s="353"/>
      <c r="FI62" s="353"/>
      <c r="FJ62" s="353"/>
      <c r="FK62" s="353"/>
      <c r="FL62" s="353"/>
      <c r="FM62" s="353"/>
      <c r="FN62" s="353"/>
      <c r="FO62" s="353"/>
      <c r="FP62" s="353"/>
      <c r="FQ62" s="353"/>
      <c r="FR62" s="353"/>
      <c r="FS62" s="353"/>
      <c r="FT62" s="353"/>
      <c r="FU62" s="353"/>
      <c r="FV62" s="353"/>
      <c r="FW62" s="353"/>
      <c r="FX62" s="353"/>
      <c r="FY62" s="353"/>
      <c r="FZ62" s="353"/>
      <c r="GA62" s="353"/>
      <c r="GB62" s="353"/>
      <c r="GC62" s="353"/>
      <c r="GD62" s="353"/>
      <c r="GE62" s="353"/>
      <c r="GF62" s="353"/>
      <c r="GG62" s="353"/>
      <c r="GH62" s="353"/>
      <c r="GI62" s="353"/>
      <c r="GJ62" s="353"/>
      <c r="GK62" s="353"/>
      <c r="GL62" s="353"/>
      <c r="GM62" s="353"/>
      <c r="GN62" s="353"/>
      <c r="GO62" s="353"/>
      <c r="GP62" s="353"/>
      <c r="GQ62" s="353"/>
      <c r="GR62" s="353"/>
      <c r="GS62" s="353"/>
      <c r="GT62" s="353"/>
      <c r="GU62" s="353"/>
      <c r="GV62" s="353"/>
      <c r="GW62" s="353"/>
      <c r="GX62" s="353"/>
      <c r="GY62" s="353"/>
      <c r="GZ62" s="353"/>
      <c r="HA62" s="353"/>
      <c r="HB62" s="353"/>
      <c r="HC62" s="353"/>
      <c r="HD62" s="353"/>
      <c r="HE62" s="353"/>
      <c r="HF62" s="353"/>
      <c r="HG62" s="353"/>
      <c r="HH62" s="353"/>
      <c r="HI62" s="353"/>
      <c r="HJ62" s="353"/>
      <c r="HK62" s="353"/>
      <c r="HL62" s="353"/>
      <c r="HM62" s="353"/>
      <c r="HN62" s="353"/>
      <c r="HO62" s="353"/>
      <c r="HP62" s="353"/>
      <c r="HQ62" s="353"/>
      <c r="HR62" s="353"/>
      <c r="HS62" s="353"/>
      <c r="HT62" s="353"/>
      <c r="HU62" s="353"/>
      <c r="HV62" s="353"/>
      <c r="HW62" s="353"/>
      <c r="HX62" s="353"/>
      <c r="HY62" s="353"/>
      <c r="HZ62" s="353"/>
      <c r="IA62" s="353"/>
      <c r="IB62" s="353"/>
      <c r="IC62" s="353"/>
      <c r="ID62" s="353"/>
      <c r="IE62" s="353"/>
      <c r="IF62" s="353"/>
      <c r="IG62" s="353"/>
      <c r="IH62" s="353"/>
      <c r="II62" s="353"/>
      <c r="IJ62" s="353"/>
      <c r="IK62" s="353"/>
      <c r="IL62" s="353"/>
      <c r="IM62" s="353"/>
      <c r="IN62" s="353"/>
      <c r="IO62" s="353"/>
      <c r="IP62" s="353"/>
      <c r="IQ62" s="353"/>
      <c r="IR62" s="353"/>
      <c r="IS62" s="353"/>
      <c r="IT62" s="353"/>
      <c r="IU62" s="353"/>
      <c r="IV62" s="353"/>
      <c r="IW62" s="353"/>
      <c r="IX62" s="353"/>
      <c r="IY62" s="353"/>
    </row>
    <row r="63" spans="1:259" ht="49.5" customHeight="1" x14ac:dyDescent="0.25">
      <c r="A63" s="255" t="s">
        <v>175</v>
      </c>
      <c r="B63" s="230" t="s">
        <v>863</v>
      </c>
      <c r="C63" s="84"/>
      <c r="D63" s="84"/>
      <c r="E63" s="84"/>
      <c r="F63" s="84"/>
      <c r="G63" s="84"/>
      <c r="H63" s="84"/>
      <c r="I63" s="256">
        <f t="shared" ref="I63:U63" si="26">I64</f>
        <v>129194</v>
      </c>
      <c r="J63" s="256">
        <f t="shared" si="26"/>
        <v>127931</v>
      </c>
      <c r="K63" s="256">
        <f t="shared" si="26"/>
        <v>0</v>
      </c>
      <c r="L63" s="256">
        <f t="shared" si="26"/>
        <v>0</v>
      </c>
      <c r="M63" s="256">
        <f t="shared" si="26"/>
        <v>0</v>
      </c>
      <c r="N63" s="256">
        <f t="shared" si="26"/>
        <v>0</v>
      </c>
      <c r="O63" s="256">
        <f t="shared" si="26"/>
        <v>0</v>
      </c>
      <c r="P63" s="256">
        <f t="shared" si="26"/>
        <v>16490</v>
      </c>
      <c r="Q63" s="256">
        <f t="shared" si="26"/>
        <v>16490</v>
      </c>
      <c r="R63" s="256">
        <f t="shared" si="26"/>
        <v>0</v>
      </c>
      <c r="S63" s="256">
        <f t="shared" si="26"/>
        <v>0</v>
      </c>
      <c r="T63" s="256">
        <f t="shared" si="26"/>
        <v>15958</v>
      </c>
      <c r="U63" s="256">
        <f t="shared" si="26"/>
        <v>15958</v>
      </c>
      <c r="V63" s="68">
        <f t="shared" si="23"/>
        <v>16490</v>
      </c>
      <c r="W63" s="256">
        <f>W64</f>
        <v>16490</v>
      </c>
      <c r="X63" s="256">
        <f>X64</f>
        <v>127931</v>
      </c>
      <c r="Y63" s="256">
        <f>Y64</f>
        <v>16490</v>
      </c>
      <c r="Z63" s="256">
        <f>Z64</f>
        <v>61579</v>
      </c>
      <c r="AA63" s="354">
        <f t="shared" si="2"/>
        <v>62079</v>
      </c>
      <c r="AB63" s="256">
        <f>AB64</f>
        <v>62079</v>
      </c>
      <c r="AC63" s="256">
        <f>AC64</f>
        <v>0</v>
      </c>
      <c r="AD63" s="381">
        <f t="shared" si="3"/>
        <v>49362</v>
      </c>
      <c r="AE63" s="381">
        <f t="shared" si="4"/>
        <v>61.415137847746053</v>
      </c>
      <c r="AF63" s="256">
        <f>AF64</f>
        <v>0</v>
      </c>
      <c r="AG63" s="257"/>
      <c r="AH63" s="84"/>
      <c r="AI63" s="227">
        <f t="shared" si="5"/>
        <v>0</v>
      </c>
      <c r="AJ63" s="228"/>
    </row>
    <row r="64" spans="1:259" ht="40.5" customHeight="1" x14ac:dyDescent="0.25">
      <c r="A64" s="255" t="s">
        <v>201</v>
      </c>
      <c r="B64" s="230" t="s">
        <v>864</v>
      </c>
      <c r="C64" s="84"/>
      <c r="D64" s="84"/>
      <c r="E64" s="84"/>
      <c r="F64" s="84"/>
      <c r="G64" s="84"/>
      <c r="H64" s="84"/>
      <c r="I64" s="256">
        <f t="shared" ref="I64:Q64" si="27">I65+I74+I84+I93+I108+I117+I120+I126</f>
        <v>129194</v>
      </c>
      <c r="J64" s="256">
        <f t="shared" si="27"/>
        <v>127931</v>
      </c>
      <c r="K64" s="256">
        <f t="shared" si="27"/>
        <v>0</v>
      </c>
      <c r="L64" s="256">
        <f t="shared" si="27"/>
        <v>0</v>
      </c>
      <c r="M64" s="256">
        <f t="shared" si="27"/>
        <v>0</v>
      </c>
      <c r="N64" s="256">
        <f t="shared" si="27"/>
        <v>0</v>
      </c>
      <c r="O64" s="256">
        <f t="shared" si="27"/>
        <v>0</v>
      </c>
      <c r="P64" s="256">
        <f t="shared" si="27"/>
        <v>16490</v>
      </c>
      <c r="Q64" s="256">
        <f t="shared" si="27"/>
        <v>16490</v>
      </c>
      <c r="R64" s="256"/>
      <c r="S64" s="256"/>
      <c r="T64" s="256">
        <f>T65+T74+T84+T93+T108+T117+T120+T126</f>
        <v>15958</v>
      </c>
      <c r="U64" s="256">
        <f>U65+U74+U84+U93+U108+U117+U120+U126</f>
        <v>15958</v>
      </c>
      <c r="V64" s="68">
        <f t="shared" si="23"/>
        <v>16490</v>
      </c>
      <c r="W64" s="68">
        <f>Y64</f>
        <v>16490</v>
      </c>
      <c r="X64" s="256">
        <f>X65+X74+X84+X93+X108+X117+X120+X126</f>
        <v>127931</v>
      </c>
      <c r="Y64" s="256">
        <f>Y65+Y74+Y84+Y93+Y108+Y117+Y120+Y126</f>
        <v>16490</v>
      </c>
      <c r="Z64" s="256">
        <f>Z65+Z74+Z84+Z93+Z108+Z117+Z120+Z126</f>
        <v>61579</v>
      </c>
      <c r="AA64" s="354">
        <f t="shared" si="2"/>
        <v>62079</v>
      </c>
      <c r="AB64" s="256">
        <f>AB65+AB74+AB84+AB93+AB108+AB117+AB120+AB126</f>
        <v>62079</v>
      </c>
      <c r="AC64" s="256">
        <f>AC65+AC74+AC84+AC93+AC108+AC117+AC120+AC126</f>
        <v>0</v>
      </c>
      <c r="AD64" s="381">
        <f t="shared" si="3"/>
        <v>49362</v>
      </c>
      <c r="AE64" s="381">
        <f t="shared" si="4"/>
        <v>61.415137847746053</v>
      </c>
      <c r="AF64" s="256"/>
      <c r="AG64" s="257"/>
      <c r="AH64" s="84"/>
      <c r="AI64" s="227">
        <f t="shared" si="5"/>
        <v>0</v>
      </c>
    </row>
    <row r="65" spans="1:35" ht="39" customHeight="1" x14ac:dyDescent="0.25">
      <c r="A65" s="255" t="s">
        <v>25</v>
      </c>
      <c r="B65" s="230" t="s">
        <v>248</v>
      </c>
      <c r="C65" s="84"/>
      <c r="D65" s="84"/>
      <c r="E65" s="84"/>
      <c r="F65" s="84"/>
      <c r="G65" s="84"/>
      <c r="H65" s="84"/>
      <c r="I65" s="256">
        <f t="shared" ref="I65:Z66" si="28">I66</f>
        <v>9811</v>
      </c>
      <c r="J65" s="256">
        <f t="shared" si="28"/>
        <v>8811</v>
      </c>
      <c r="K65" s="256">
        <f t="shared" si="28"/>
        <v>0</v>
      </c>
      <c r="L65" s="256">
        <f t="shared" si="28"/>
        <v>0</v>
      </c>
      <c r="M65" s="256">
        <f t="shared" si="28"/>
        <v>0</v>
      </c>
      <c r="N65" s="256">
        <f t="shared" si="28"/>
        <v>0</v>
      </c>
      <c r="O65" s="256">
        <f t="shared" si="28"/>
        <v>0</v>
      </c>
      <c r="P65" s="256">
        <f t="shared" si="28"/>
        <v>0</v>
      </c>
      <c r="Q65" s="256">
        <f t="shared" si="28"/>
        <v>0</v>
      </c>
      <c r="R65" s="256">
        <f t="shared" si="28"/>
        <v>0</v>
      </c>
      <c r="S65" s="256">
        <f t="shared" si="28"/>
        <v>0</v>
      </c>
      <c r="T65" s="256">
        <f t="shared" si="28"/>
        <v>0</v>
      </c>
      <c r="U65" s="256">
        <f t="shared" si="28"/>
        <v>0</v>
      </c>
      <c r="V65" s="256">
        <f t="shared" si="28"/>
        <v>0</v>
      </c>
      <c r="W65" s="256">
        <f t="shared" si="28"/>
        <v>0</v>
      </c>
      <c r="X65" s="256">
        <f t="shared" si="28"/>
        <v>8811</v>
      </c>
      <c r="Y65" s="256">
        <f t="shared" si="28"/>
        <v>0</v>
      </c>
      <c r="Z65" s="256">
        <f t="shared" si="28"/>
        <v>7986</v>
      </c>
      <c r="AA65" s="354">
        <f t="shared" si="2"/>
        <v>7986</v>
      </c>
      <c r="AB65" s="256">
        <f t="shared" ref="AB65:AF66" si="29">AB66</f>
        <v>7986</v>
      </c>
      <c r="AC65" s="256">
        <f t="shared" si="29"/>
        <v>0</v>
      </c>
      <c r="AD65" s="381">
        <f t="shared" si="3"/>
        <v>825</v>
      </c>
      <c r="AE65" s="381">
        <f t="shared" si="4"/>
        <v>90.636704119850194</v>
      </c>
      <c r="AF65" s="256">
        <f t="shared" si="29"/>
        <v>0</v>
      </c>
      <c r="AG65" s="257"/>
      <c r="AH65" s="84"/>
      <c r="AI65" s="227">
        <f t="shared" si="5"/>
        <v>0</v>
      </c>
    </row>
    <row r="66" spans="1:35" ht="32.25" customHeight="1" x14ac:dyDescent="0.25">
      <c r="A66" s="255" t="s">
        <v>865</v>
      </c>
      <c r="B66" s="230" t="s">
        <v>866</v>
      </c>
      <c r="C66" s="84"/>
      <c r="D66" s="84"/>
      <c r="E66" s="84"/>
      <c r="F66" s="84"/>
      <c r="G66" s="84"/>
      <c r="H66" s="84"/>
      <c r="I66" s="256">
        <f t="shared" si="28"/>
        <v>9811</v>
      </c>
      <c r="J66" s="256">
        <f t="shared" si="28"/>
        <v>8811</v>
      </c>
      <c r="K66" s="256">
        <f t="shared" si="28"/>
        <v>0</v>
      </c>
      <c r="L66" s="256">
        <f t="shared" si="28"/>
        <v>0</v>
      </c>
      <c r="M66" s="256">
        <f t="shared" si="28"/>
        <v>0</v>
      </c>
      <c r="N66" s="256">
        <f t="shared" si="28"/>
        <v>0</v>
      </c>
      <c r="O66" s="256">
        <f t="shared" si="28"/>
        <v>0</v>
      </c>
      <c r="P66" s="256">
        <f t="shared" si="28"/>
        <v>0</v>
      </c>
      <c r="Q66" s="256">
        <f t="shared" si="28"/>
        <v>0</v>
      </c>
      <c r="R66" s="256"/>
      <c r="S66" s="256"/>
      <c r="T66" s="256">
        <f>T67</f>
        <v>0</v>
      </c>
      <c r="U66" s="256">
        <f>U67</f>
        <v>0</v>
      </c>
      <c r="V66" s="68">
        <f>W66</f>
        <v>0</v>
      </c>
      <c r="W66" s="68">
        <f>Y66</f>
        <v>0</v>
      </c>
      <c r="X66" s="256">
        <f>X67</f>
        <v>8811</v>
      </c>
      <c r="Y66" s="256">
        <f>Y67</f>
        <v>0</v>
      </c>
      <c r="Z66" s="256">
        <f>Z67</f>
        <v>7986</v>
      </c>
      <c r="AA66" s="354">
        <f t="shared" si="2"/>
        <v>7986</v>
      </c>
      <c r="AB66" s="256">
        <f t="shared" si="29"/>
        <v>7986</v>
      </c>
      <c r="AC66" s="256">
        <f t="shared" si="29"/>
        <v>0</v>
      </c>
      <c r="AD66" s="381">
        <f t="shared" si="3"/>
        <v>825</v>
      </c>
      <c r="AE66" s="381">
        <f t="shared" si="4"/>
        <v>90.636704119850194</v>
      </c>
      <c r="AF66" s="256">
        <f t="shared" si="29"/>
        <v>0</v>
      </c>
      <c r="AG66" s="256">
        <f>AG67</f>
        <v>0</v>
      </c>
      <c r="AH66" s="84"/>
      <c r="AI66" s="227">
        <f t="shared" si="5"/>
        <v>0</v>
      </c>
    </row>
    <row r="67" spans="1:35" ht="36.6" customHeight="1" x14ac:dyDescent="0.25">
      <c r="A67" s="258" t="s">
        <v>182</v>
      </c>
      <c r="B67" s="56" t="s">
        <v>189</v>
      </c>
      <c r="C67" s="84"/>
      <c r="D67" s="84"/>
      <c r="E67" s="84"/>
      <c r="F67" s="84"/>
      <c r="G67" s="84"/>
      <c r="H67" s="84"/>
      <c r="I67" s="256">
        <f>SUM(I68:I73)</f>
        <v>9811</v>
      </c>
      <c r="J67" s="256">
        <f t="shared" ref="J67:AC67" si="30">SUM(J68:J73)</f>
        <v>8811</v>
      </c>
      <c r="K67" s="256">
        <f t="shared" si="30"/>
        <v>0</v>
      </c>
      <c r="L67" s="256">
        <f t="shared" si="30"/>
        <v>0</v>
      </c>
      <c r="M67" s="256">
        <f t="shared" si="30"/>
        <v>0</v>
      </c>
      <c r="N67" s="256">
        <f t="shared" si="30"/>
        <v>0</v>
      </c>
      <c r="O67" s="256">
        <f t="shared" si="30"/>
        <v>0</v>
      </c>
      <c r="P67" s="256">
        <f t="shared" si="30"/>
        <v>0</v>
      </c>
      <c r="Q67" s="256">
        <f t="shared" si="30"/>
        <v>0</v>
      </c>
      <c r="R67" s="256">
        <f t="shared" si="30"/>
        <v>0</v>
      </c>
      <c r="S67" s="256">
        <f t="shared" si="30"/>
        <v>0</v>
      </c>
      <c r="T67" s="256">
        <f t="shared" si="30"/>
        <v>0</v>
      </c>
      <c r="U67" s="256">
        <f t="shared" si="30"/>
        <v>0</v>
      </c>
      <c r="V67" s="256">
        <f t="shared" si="30"/>
        <v>0</v>
      </c>
      <c r="W67" s="256">
        <f t="shared" si="30"/>
        <v>0</v>
      </c>
      <c r="X67" s="256">
        <f t="shared" si="30"/>
        <v>8811</v>
      </c>
      <c r="Y67" s="256">
        <f t="shared" si="30"/>
        <v>0</v>
      </c>
      <c r="Z67" s="256">
        <f t="shared" si="30"/>
        <v>7986</v>
      </c>
      <c r="AA67" s="354">
        <f t="shared" si="30"/>
        <v>7986</v>
      </c>
      <c r="AB67" s="256">
        <f t="shared" si="30"/>
        <v>7986</v>
      </c>
      <c r="AC67" s="256">
        <f t="shared" si="30"/>
        <v>0</v>
      </c>
      <c r="AD67" s="381">
        <f t="shared" si="3"/>
        <v>825</v>
      </c>
      <c r="AE67" s="381">
        <f t="shared" si="4"/>
        <v>90.636704119850194</v>
      </c>
      <c r="AF67" s="256">
        <f>SUM(AF69:AF72)</f>
        <v>0</v>
      </c>
      <c r="AG67" s="256">
        <f>SUM(AG69:AG72)</f>
        <v>0</v>
      </c>
      <c r="AH67" s="84"/>
      <c r="AI67" s="227">
        <f t="shared" si="5"/>
        <v>0</v>
      </c>
    </row>
    <row r="68" spans="1:35" ht="78" customHeight="1" x14ac:dyDescent="0.25">
      <c r="A68" s="260">
        <v>1</v>
      </c>
      <c r="B68" s="259" t="s">
        <v>867</v>
      </c>
      <c r="C68" s="259"/>
      <c r="D68" s="259"/>
      <c r="E68" s="259"/>
      <c r="F68" s="259">
        <v>1</v>
      </c>
      <c r="G68" s="259" t="s">
        <v>868</v>
      </c>
      <c r="H68" s="260" t="s">
        <v>868</v>
      </c>
      <c r="I68" s="261">
        <v>200</v>
      </c>
      <c r="J68" s="261">
        <v>200</v>
      </c>
      <c r="K68" s="261"/>
      <c r="L68" s="261"/>
      <c r="M68" s="261"/>
      <c r="N68" s="261"/>
      <c r="O68" s="261"/>
      <c r="P68" s="261"/>
      <c r="Q68" s="261"/>
      <c r="R68" s="261"/>
      <c r="S68" s="261"/>
      <c r="T68" s="261"/>
      <c r="U68" s="261"/>
      <c r="V68" s="261"/>
      <c r="W68" s="261"/>
      <c r="X68" s="261">
        <v>200</v>
      </c>
      <c r="Y68" s="261"/>
      <c r="Z68" s="261">
        <v>200</v>
      </c>
      <c r="AA68" s="355">
        <f t="shared" si="2"/>
        <v>200</v>
      </c>
      <c r="AB68" s="261">
        <v>200</v>
      </c>
      <c r="AC68" s="261"/>
      <c r="AD68" s="381">
        <f t="shared" si="3"/>
        <v>0</v>
      </c>
      <c r="AE68" s="381">
        <f t="shared" si="4"/>
        <v>100</v>
      </c>
      <c r="AF68" s="261"/>
      <c r="AG68" s="261"/>
      <c r="AH68" s="261"/>
      <c r="AI68" s="227">
        <f t="shared" si="5"/>
        <v>0</v>
      </c>
    </row>
    <row r="69" spans="1:35" ht="78.75" customHeight="1" x14ac:dyDescent="0.25">
      <c r="A69" s="67">
        <v>2</v>
      </c>
      <c r="B69" s="259" t="s">
        <v>869</v>
      </c>
      <c r="C69" s="84"/>
      <c r="D69" s="84"/>
      <c r="E69" s="84"/>
      <c r="F69" s="84">
        <v>1</v>
      </c>
      <c r="G69" s="84"/>
      <c r="H69" s="262" t="s">
        <v>870</v>
      </c>
      <c r="I69" s="263">
        <v>4500</v>
      </c>
      <c r="J69" s="263">
        <v>4500</v>
      </c>
      <c r="K69" s="257"/>
      <c r="L69" s="257"/>
      <c r="M69" s="257"/>
      <c r="N69" s="257"/>
      <c r="O69" s="257"/>
      <c r="P69" s="257"/>
      <c r="Q69" s="257"/>
      <c r="R69" s="257"/>
      <c r="S69" s="257"/>
      <c r="T69" s="257"/>
      <c r="U69" s="257"/>
      <c r="V69" s="68">
        <f t="shared" ref="V69:V84" si="31">W69</f>
        <v>0</v>
      </c>
      <c r="W69" s="68">
        <f>Y69</f>
        <v>0</v>
      </c>
      <c r="X69" s="263">
        <v>4500</v>
      </c>
      <c r="Y69" s="264">
        <f>K69+P69</f>
        <v>0</v>
      </c>
      <c r="Z69" s="263">
        <v>3800</v>
      </c>
      <c r="AA69" s="356">
        <f t="shared" si="2"/>
        <v>3800</v>
      </c>
      <c r="AB69" s="263">
        <v>3800</v>
      </c>
      <c r="AC69" s="263"/>
      <c r="AD69" s="381">
        <f t="shared" si="3"/>
        <v>700</v>
      </c>
      <c r="AE69" s="381">
        <f t="shared" si="4"/>
        <v>84.444444444444443</v>
      </c>
      <c r="AF69" s="257"/>
      <c r="AG69" s="257"/>
      <c r="AH69" s="84"/>
      <c r="AI69" s="227">
        <f t="shared" si="5"/>
        <v>0</v>
      </c>
    </row>
    <row r="70" spans="1:35" ht="73.5" customHeight="1" x14ac:dyDescent="0.25">
      <c r="A70" s="67">
        <v>3</v>
      </c>
      <c r="B70" s="259" t="s">
        <v>871</v>
      </c>
      <c r="C70" s="84"/>
      <c r="D70" s="84"/>
      <c r="E70" s="84"/>
      <c r="F70" s="84">
        <v>1</v>
      </c>
      <c r="G70" s="84"/>
      <c r="H70" s="262" t="s">
        <v>872</v>
      </c>
      <c r="I70" s="263">
        <v>1111</v>
      </c>
      <c r="J70" s="263">
        <v>1111</v>
      </c>
      <c r="K70" s="257"/>
      <c r="L70" s="257"/>
      <c r="M70" s="257"/>
      <c r="N70" s="257"/>
      <c r="O70" s="257"/>
      <c r="P70" s="257"/>
      <c r="Q70" s="257"/>
      <c r="R70" s="257"/>
      <c r="S70" s="257"/>
      <c r="T70" s="257"/>
      <c r="U70" s="257"/>
      <c r="V70" s="68">
        <f t="shared" si="31"/>
        <v>0</v>
      </c>
      <c r="W70" s="68">
        <f>Y70</f>
        <v>0</v>
      </c>
      <c r="X70" s="263">
        <v>1111</v>
      </c>
      <c r="Y70" s="264">
        <f>K70+P70</f>
        <v>0</v>
      </c>
      <c r="Z70" s="263">
        <v>1081</v>
      </c>
      <c r="AA70" s="356">
        <f t="shared" si="2"/>
        <v>1081</v>
      </c>
      <c r="AB70" s="263">
        <v>1081</v>
      </c>
      <c r="AC70" s="263"/>
      <c r="AD70" s="381">
        <f t="shared" si="3"/>
        <v>30</v>
      </c>
      <c r="AE70" s="381">
        <f t="shared" si="4"/>
        <v>97.299729972997298</v>
      </c>
      <c r="AF70" s="257"/>
      <c r="AG70" s="257"/>
      <c r="AH70" s="84"/>
      <c r="AI70" s="227">
        <f t="shared" si="5"/>
        <v>0</v>
      </c>
    </row>
    <row r="71" spans="1:35" ht="80.25" customHeight="1" x14ac:dyDescent="0.25">
      <c r="A71" s="67">
        <v>4</v>
      </c>
      <c r="B71" s="259" t="s">
        <v>873</v>
      </c>
      <c r="C71" s="84"/>
      <c r="D71" s="84"/>
      <c r="E71" s="84"/>
      <c r="F71" s="84">
        <v>1</v>
      </c>
      <c r="G71" s="84"/>
      <c r="H71" s="262" t="s">
        <v>874</v>
      </c>
      <c r="I71" s="263">
        <v>1000</v>
      </c>
      <c r="J71" s="263">
        <v>1000</v>
      </c>
      <c r="K71" s="257"/>
      <c r="L71" s="257"/>
      <c r="M71" s="257"/>
      <c r="N71" s="257"/>
      <c r="O71" s="257"/>
      <c r="P71" s="257"/>
      <c r="Q71" s="257"/>
      <c r="R71" s="257"/>
      <c r="S71" s="257"/>
      <c r="T71" s="257"/>
      <c r="U71" s="257"/>
      <c r="V71" s="68">
        <f t="shared" si="31"/>
        <v>0</v>
      </c>
      <c r="W71" s="68">
        <f>Y71</f>
        <v>0</v>
      </c>
      <c r="X71" s="263">
        <v>1000</v>
      </c>
      <c r="Y71" s="264">
        <f>K71+P71</f>
        <v>0</v>
      </c>
      <c r="Z71" s="263">
        <v>962</v>
      </c>
      <c r="AA71" s="356">
        <f t="shared" si="2"/>
        <v>962</v>
      </c>
      <c r="AB71" s="263">
        <v>962</v>
      </c>
      <c r="AC71" s="263"/>
      <c r="AD71" s="381">
        <f t="shared" si="3"/>
        <v>38</v>
      </c>
      <c r="AE71" s="381">
        <f t="shared" si="4"/>
        <v>96.2</v>
      </c>
      <c r="AF71" s="257"/>
      <c r="AG71" s="257"/>
      <c r="AH71" s="84"/>
      <c r="AI71" s="227">
        <f t="shared" si="5"/>
        <v>0</v>
      </c>
    </row>
    <row r="72" spans="1:35" ht="88.5" customHeight="1" x14ac:dyDescent="0.25">
      <c r="A72" s="67">
        <v>5</v>
      </c>
      <c r="B72" s="259" t="s">
        <v>875</v>
      </c>
      <c r="C72" s="84"/>
      <c r="D72" s="84"/>
      <c r="E72" s="84"/>
      <c r="F72" s="84">
        <v>1</v>
      </c>
      <c r="G72" s="84"/>
      <c r="H72" s="262" t="s">
        <v>940</v>
      </c>
      <c r="I72" s="263">
        <v>1000</v>
      </c>
      <c r="J72" s="263">
        <v>1000</v>
      </c>
      <c r="K72" s="257"/>
      <c r="L72" s="257"/>
      <c r="M72" s="257"/>
      <c r="N72" s="257"/>
      <c r="O72" s="257"/>
      <c r="P72" s="257"/>
      <c r="Q72" s="257"/>
      <c r="R72" s="257"/>
      <c r="S72" s="257"/>
      <c r="T72" s="257"/>
      <c r="U72" s="257"/>
      <c r="V72" s="68">
        <f t="shared" si="31"/>
        <v>0</v>
      </c>
      <c r="W72" s="68">
        <f>Y72</f>
        <v>0</v>
      </c>
      <c r="X72" s="263">
        <v>1000</v>
      </c>
      <c r="Y72" s="264">
        <f>K72+P72</f>
        <v>0</v>
      </c>
      <c r="Z72" s="263">
        <v>947</v>
      </c>
      <c r="AA72" s="356">
        <f t="shared" si="2"/>
        <v>947</v>
      </c>
      <c r="AB72" s="263">
        <v>947</v>
      </c>
      <c r="AC72" s="263"/>
      <c r="AD72" s="381">
        <f t="shared" si="3"/>
        <v>53</v>
      </c>
      <c r="AE72" s="381">
        <f t="shared" si="4"/>
        <v>94.7</v>
      </c>
      <c r="AF72" s="257"/>
      <c r="AG72" s="257"/>
      <c r="AH72" s="84"/>
      <c r="AI72" s="227">
        <f t="shared" si="5"/>
        <v>0</v>
      </c>
    </row>
    <row r="73" spans="1:35" ht="88.5" customHeight="1" x14ac:dyDescent="0.25">
      <c r="A73" s="67">
        <v>6</v>
      </c>
      <c r="B73" s="259" t="s">
        <v>941</v>
      </c>
      <c r="C73" s="84"/>
      <c r="D73" s="84"/>
      <c r="E73" s="84"/>
      <c r="F73" s="84">
        <v>1</v>
      </c>
      <c r="G73" s="84"/>
      <c r="H73" s="262" t="s">
        <v>942</v>
      </c>
      <c r="I73" s="263">
        <v>2000</v>
      </c>
      <c r="J73" s="263">
        <v>1000</v>
      </c>
      <c r="K73" s="257"/>
      <c r="L73" s="257"/>
      <c r="M73" s="257"/>
      <c r="N73" s="257"/>
      <c r="O73" s="257"/>
      <c r="P73" s="257"/>
      <c r="Q73" s="257"/>
      <c r="R73" s="257"/>
      <c r="S73" s="257"/>
      <c r="T73" s="257"/>
      <c r="U73" s="257"/>
      <c r="V73" s="68"/>
      <c r="W73" s="68"/>
      <c r="X73" s="263">
        <v>1000</v>
      </c>
      <c r="Y73" s="264"/>
      <c r="Z73" s="263">
        <v>996</v>
      </c>
      <c r="AA73" s="356">
        <f t="shared" si="2"/>
        <v>996</v>
      </c>
      <c r="AB73" s="263">
        <v>996</v>
      </c>
      <c r="AC73" s="263"/>
      <c r="AD73" s="381">
        <f t="shared" si="3"/>
        <v>4</v>
      </c>
      <c r="AE73" s="381">
        <f t="shared" si="4"/>
        <v>99.6</v>
      </c>
      <c r="AF73" s="257"/>
      <c r="AG73" s="257"/>
      <c r="AH73" s="278"/>
      <c r="AI73" s="227">
        <f t="shared" si="5"/>
        <v>0</v>
      </c>
    </row>
    <row r="74" spans="1:35" ht="32.25" customHeight="1" x14ac:dyDescent="0.25">
      <c r="A74" s="255" t="s">
        <v>35</v>
      </c>
      <c r="B74" s="230" t="s">
        <v>365</v>
      </c>
      <c r="C74" s="84"/>
      <c r="D74" s="84"/>
      <c r="E74" s="84"/>
      <c r="F74" s="84"/>
      <c r="G74" s="84"/>
      <c r="H74" s="84"/>
      <c r="I74" s="256">
        <f t="shared" ref="I74:U75" si="32">I75</f>
        <v>25000</v>
      </c>
      <c r="J74" s="256">
        <f t="shared" si="32"/>
        <v>25000</v>
      </c>
      <c r="K74" s="256">
        <f t="shared" si="32"/>
        <v>0</v>
      </c>
      <c r="L74" s="256">
        <f t="shared" si="32"/>
        <v>0</v>
      </c>
      <c r="M74" s="256">
        <f t="shared" si="32"/>
        <v>0</v>
      </c>
      <c r="N74" s="256">
        <f t="shared" si="32"/>
        <v>0</v>
      </c>
      <c r="O74" s="256">
        <f t="shared" si="32"/>
        <v>0</v>
      </c>
      <c r="P74" s="256">
        <f t="shared" si="32"/>
        <v>10270</v>
      </c>
      <c r="Q74" s="256">
        <f t="shared" si="32"/>
        <v>10270</v>
      </c>
      <c r="R74" s="256">
        <f t="shared" si="32"/>
        <v>0</v>
      </c>
      <c r="S74" s="256">
        <f t="shared" si="32"/>
        <v>0</v>
      </c>
      <c r="T74" s="256">
        <f t="shared" si="32"/>
        <v>9738</v>
      </c>
      <c r="U74" s="256">
        <f t="shared" si="32"/>
        <v>9738</v>
      </c>
      <c r="V74" s="68">
        <f t="shared" si="31"/>
        <v>10270</v>
      </c>
      <c r="W74" s="256">
        <f>W75</f>
        <v>10270</v>
      </c>
      <c r="X74" s="256">
        <f>X75</f>
        <v>25000</v>
      </c>
      <c r="Y74" s="256">
        <f>Y75</f>
        <v>10270</v>
      </c>
      <c r="Z74" s="256">
        <f>Z75</f>
        <v>14230</v>
      </c>
      <c r="AA74" s="354">
        <f t="shared" si="2"/>
        <v>14230</v>
      </c>
      <c r="AB74" s="256">
        <f>AB75</f>
        <v>14230</v>
      </c>
      <c r="AC74" s="256">
        <f>AC75</f>
        <v>0</v>
      </c>
      <c r="AD74" s="381">
        <f t="shared" si="3"/>
        <v>500</v>
      </c>
      <c r="AE74" s="381">
        <f t="shared" si="4"/>
        <v>98</v>
      </c>
      <c r="AF74" s="256">
        <f>AF75</f>
        <v>0</v>
      </c>
      <c r="AG74" s="256">
        <f>AG75</f>
        <v>0</v>
      </c>
      <c r="AH74" s="84"/>
      <c r="AI74" s="227">
        <f t="shared" si="5"/>
        <v>0</v>
      </c>
    </row>
    <row r="75" spans="1:35" ht="31.5" x14ac:dyDescent="0.25">
      <c r="A75" s="255" t="s">
        <v>876</v>
      </c>
      <c r="B75" s="230" t="s">
        <v>877</v>
      </c>
      <c r="C75" s="84"/>
      <c r="D75" s="84"/>
      <c r="E75" s="84"/>
      <c r="F75" s="84"/>
      <c r="G75" s="84"/>
      <c r="H75" s="84"/>
      <c r="I75" s="256">
        <f t="shared" si="32"/>
        <v>25000</v>
      </c>
      <c r="J75" s="256">
        <f t="shared" si="32"/>
        <v>25000</v>
      </c>
      <c r="K75" s="256">
        <f t="shared" si="32"/>
        <v>0</v>
      </c>
      <c r="L75" s="256">
        <f t="shared" si="32"/>
        <v>0</v>
      </c>
      <c r="M75" s="256">
        <f t="shared" si="32"/>
        <v>0</v>
      </c>
      <c r="N75" s="256">
        <f t="shared" si="32"/>
        <v>0</v>
      </c>
      <c r="O75" s="256">
        <f t="shared" si="32"/>
        <v>0</v>
      </c>
      <c r="P75" s="256">
        <f t="shared" si="32"/>
        <v>10270</v>
      </c>
      <c r="Q75" s="256">
        <f t="shared" si="32"/>
        <v>10270</v>
      </c>
      <c r="R75" s="256"/>
      <c r="S75" s="256"/>
      <c r="T75" s="256">
        <f>T76</f>
        <v>9738</v>
      </c>
      <c r="U75" s="256">
        <f>U76</f>
        <v>9738</v>
      </c>
      <c r="V75" s="68">
        <f t="shared" si="31"/>
        <v>10270</v>
      </c>
      <c r="W75" s="68">
        <f t="shared" ref="W75:W84" si="33">Y75</f>
        <v>10270</v>
      </c>
      <c r="X75" s="256">
        <f>X76</f>
        <v>25000</v>
      </c>
      <c r="Y75" s="256">
        <f>Y76</f>
        <v>10270</v>
      </c>
      <c r="Z75" s="256">
        <f>Z76</f>
        <v>14230</v>
      </c>
      <c r="AA75" s="354">
        <f t="shared" si="2"/>
        <v>14230</v>
      </c>
      <c r="AB75" s="256">
        <f>AB76</f>
        <v>14230</v>
      </c>
      <c r="AC75" s="256">
        <f>AC76</f>
        <v>0</v>
      </c>
      <c r="AD75" s="381">
        <f t="shared" si="3"/>
        <v>500</v>
      </c>
      <c r="AE75" s="381">
        <f t="shared" si="4"/>
        <v>98</v>
      </c>
      <c r="AF75" s="256"/>
      <c r="AG75" s="256">
        <f>AG76</f>
        <v>0</v>
      </c>
      <c r="AH75" s="84"/>
      <c r="AI75" s="227">
        <f t="shared" si="5"/>
        <v>0</v>
      </c>
    </row>
    <row r="76" spans="1:35" ht="29.25" customHeight="1" x14ac:dyDescent="0.25">
      <c r="A76" s="265" t="s">
        <v>182</v>
      </c>
      <c r="B76" s="266" t="s">
        <v>183</v>
      </c>
      <c r="C76" s="84"/>
      <c r="D76" s="84"/>
      <c r="E76" s="84"/>
      <c r="F76" s="84"/>
      <c r="G76" s="84"/>
      <c r="H76" s="84"/>
      <c r="I76" s="132">
        <f t="shared" ref="I76:Q76" si="34">SUM(I77:I83)</f>
        <v>25000</v>
      </c>
      <c r="J76" s="132">
        <f t="shared" si="34"/>
        <v>25000</v>
      </c>
      <c r="K76" s="132">
        <f t="shared" si="34"/>
        <v>0</v>
      </c>
      <c r="L76" s="132">
        <f t="shared" si="34"/>
        <v>0</v>
      </c>
      <c r="M76" s="132">
        <f t="shared" si="34"/>
        <v>0</v>
      </c>
      <c r="N76" s="132">
        <f t="shared" si="34"/>
        <v>0</v>
      </c>
      <c r="O76" s="132">
        <f t="shared" si="34"/>
        <v>0</v>
      </c>
      <c r="P76" s="132">
        <f t="shared" si="34"/>
        <v>10270</v>
      </c>
      <c r="Q76" s="132">
        <f t="shared" si="34"/>
        <v>10270</v>
      </c>
      <c r="R76" s="132"/>
      <c r="S76" s="132"/>
      <c r="T76" s="132">
        <f>SUM(T77:T83)</f>
        <v>9738</v>
      </c>
      <c r="U76" s="132">
        <f>SUM(U77:U83)</f>
        <v>9738</v>
      </c>
      <c r="V76" s="68">
        <f t="shared" si="31"/>
        <v>10270</v>
      </c>
      <c r="W76" s="68">
        <f t="shared" si="33"/>
        <v>10270</v>
      </c>
      <c r="X76" s="132">
        <f>SUM(X77:X83)</f>
        <v>25000</v>
      </c>
      <c r="Y76" s="132">
        <f>SUM(Y77:Y83)</f>
        <v>10270</v>
      </c>
      <c r="Z76" s="132">
        <f>SUM(Z77:Z83)</f>
        <v>14230</v>
      </c>
      <c r="AA76" s="357">
        <f t="shared" si="2"/>
        <v>14230</v>
      </c>
      <c r="AB76" s="132">
        <f>SUM(AB77:AB83)</f>
        <v>14230</v>
      </c>
      <c r="AC76" s="132">
        <f>SUM(AC77:AC83)</f>
        <v>0</v>
      </c>
      <c r="AD76" s="381">
        <f t="shared" si="3"/>
        <v>500</v>
      </c>
      <c r="AE76" s="381">
        <f t="shared" si="4"/>
        <v>98</v>
      </c>
      <c r="AF76" s="132"/>
      <c r="AG76" s="132">
        <f>SUM(AG77:AG83)</f>
        <v>0</v>
      </c>
      <c r="AH76" s="84"/>
      <c r="AI76" s="227">
        <f t="shared" si="5"/>
        <v>0</v>
      </c>
    </row>
    <row r="77" spans="1:35" ht="63" customHeight="1" x14ac:dyDescent="0.25">
      <c r="A77" s="281">
        <v>1</v>
      </c>
      <c r="B77" s="259" t="s">
        <v>878</v>
      </c>
      <c r="C77" s="84"/>
      <c r="D77" s="84">
        <v>1</v>
      </c>
      <c r="E77" s="84"/>
      <c r="F77" s="84"/>
      <c r="G77" s="84"/>
      <c r="H77" s="267" t="s">
        <v>879</v>
      </c>
      <c r="I77" s="263">
        <v>3000</v>
      </c>
      <c r="J77" s="263">
        <v>3000</v>
      </c>
      <c r="K77" s="257"/>
      <c r="L77" s="257"/>
      <c r="M77" s="257"/>
      <c r="N77" s="257"/>
      <c r="O77" s="257"/>
      <c r="P77" s="245">
        <v>1000</v>
      </c>
      <c r="Q77" s="245">
        <v>1000</v>
      </c>
      <c r="R77" s="245"/>
      <c r="S77" s="245"/>
      <c r="T77" s="245">
        <v>1000</v>
      </c>
      <c r="U77" s="245">
        <v>1000</v>
      </c>
      <c r="V77" s="68">
        <f t="shared" si="31"/>
        <v>1000</v>
      </c>
      <c r="W77" s="68">
        <f t="shared" si="33"/>
        <v>1000</v>
      </c>
      <c r="X77" s="263">
        <v>3000</v>
      </c>
      <c r="Y77" s="264">
        <f t="shared" ref="Y77:Y83" si="35">K77+P77</f>
        <v>1000</v>
      </c>
      <c r="Z77" s="264">
        <f>X77-Y77-(2%*X77)</f>
        <v>1940</v>
      </c>
      <c r="AA77" s="358">
        <f t="shared" si="2"/>
        <v>1940</v>
      </c>
      <c r="AB77" s="264">
        <v>1940</v>
      </c>
      <c r="AC77" s="264"/>
      <c r="AD77" s="381">
        <f t="shared" si="3"/>
        <v>60</v>
      </c>
      <c r="AE77" s="381">
        <f t="shared" si="4"/>
        <v>98</v>
      </c>
      <c r="AF77" s="257"/>
      <c r="AG77" s="257"/>
      <c r="AH77" s="84"/>
      <c r="AI77" s="227">
        <f t="shared" si="5"/>
        <v>0</v>
      </c>
    </row>
    <row r="78" spans="1:35" ht="54.75" customHeight="1" x14ac:dyDescent="0.25">
      <c r="A78" s="281">
        <v>2</v>
      </c>
      <c r="B78" s="259" t="s">
        <v>880</v>
      </c>
      <c r="C78" s="84"/>
      <c r="D78" s="84">
        <v>1</v>
      </c>
      <c r="E78" s="84"/>
      <c r="F78" s="84"/>
      <c r="G78" s="84"/>
      <c r="H78" s="267" t="s">
        <v>881</v>
      </c>
      <c r="I78" s="263">
        <v>4000</v>
      </c>
      <c r="J78" s="263">
        <v>4000</v>
      </c>
      <c r="K78" s="257"/>
      <c r="L78" s="257"/>
      <c r="M78" s="257"/>
      <c r="N78" s="257"/>
      <c r="O78" s="257"/>
      <c r="P78" s="245">
        <v>1738</v>
      </c>
      <c r="Q78" s="245">
        <v>1738</v>
      </c>
      <c r="R78" s="245"/>
      <c r="S78" s="245"/>
      <c r="T78" s="245">
        <v>1738</v>
      </c>
      <c r="U78" s="245">
        <v>1738</v>
      </c>
      <c r="V78" s="68">
        <f t="shared" si="31"/>
        <v>1738</v>
      </c>
      <c r="W78" s="68">
        <f t="shared" si="33"/>
        <v>1738</v>
      </c>
      <c r="X78" s="263">
        <v>4000</v>
      </c>
      <c r="Y78" s="264">
        <f t="shared" si="35"/>
        <v>1738</v>
      </c>
      <c r="Z78" s="264">
        <f t="shared" ref="Z78:Z83" si="36">X78-Y78-(2%*X78)</f>
        <v>2182</v>
      </c>
      <c r="AA78" s="358">
        <f t="shared" si="2"/>
        <v>2182</v>
      </c>
      <c r="AB78" s="264">
        <v>2182</v>
      </c>
      <c r="AC78" s="264"/>
      <c r="AD78" s="381">
        <f t="shared" si="3"/>
        <v>80</v>
      </c>
      <c r="AE78" s="381">
        <f t="shared" si="4"/>
        <v>98</v>
      </c>
      <c r="AF78" s="257"/>
      <c r="AG78" s="257"/>
      <c r="AH78" s="84"/>
      <c r="AI78" s="227">
        <f t="shared" si="5"/>
        <v>0</v>
      </c>
    </row>
    <row r="79" spans="1:35" ht="58.5" customHeight="1" x14ac:dyDescent="0.25">
      <c r="A79" s="281">
        <v>3</v>
      </c>
      <c r="B79" s="259" t="s">
        <v>882</v>
      </c>
      <c r="C79" s="84"/>
      <c r="D79" s="84">
        <v>1</v>
      </c>
      <c r="E79" s="84"/>
      <c r="F79" s="84"/>
      <c r="G79" s="84"/>
      <c r="H79" s="267" t="s">
        <v>883</v>
      </c>
      <c r="I79" s="263">
        <v>4500</v>
      </c>
      <c r="J79" s="263">
        <v>4500</v>
      </c>
      <c r="K79" s="257"/>
      <c r="L79" s="257"/>
      <c r="M79" s="257"/>
      <c r="N79" s="257"/>
      <c r="O79" s="257"/>
      <c r="P79" s="245">
        <v>2000</v>
      </c>
      <c r="Q79" s="245">
        <v>2000</v>
      </c>
      <c r="R79" s="245"/>
      <c r="S79" s="245"/>
      <c r="T79" s="245">
        <v>2000</v>
      </c>
      <c r="U79" s="245">
        <v>2000</v>
      </c>
      <c r="V79" s="68">
        <f t="shared" si="31"/>
        <v>2000</v>
      </c>
      <c r="W79" s="68">
        <f t="shared" si="33"/>
        <v>2000</v>
      </c>
      <c r="X79" s="263">
        <v>4500</v>
      </c>
      <c r="Y79" s="264">
        <f t="shared" si="35"/>
        <v>2000</v>
      </c>
      <c r="Z79" s="264">
        <f t="shared" si="36"/>
        <v>2410</v>
      </c>
      <c r="AA79" s="358">
        <f t="shared" si="2"/>
        <v>2410</v>
      </c>
      <c r="AB79" s="264">
        <v>2410</v>
      </c>
      <c r="AC79" s="264"/>
      <c r="AD79" s="381">
        <f t="shared" ref="AD79:AD129" si="37">X79-Y79-AA79</f>
        <v>90</v>
      </c>
      <c r="AE79" s="381">
        <f t="shared" ref="AE79:AE127" si="38">(AA79+Y79)*100/X79</f>
        <v>98</v>
      </c>
      <c r="AF79" s="257"/>
      <c r="AG79" s="257"/>
      <c r="AH79" s="84"/>
      <c r="AI79" s="227">
        <f t="shared" ref="AI79:AI129" si="39">AA79-AB79</f>
        <v>0</v>
      </c>
    </row>
    <row r="80" spans="1:35" ht="54.75" customHeight="1" x14ac:dyDescent="0.25">
      <c r="A80" s="281">
        <v>4</v>
      </c>
      <c r="B80" s="259" t="s">
        <v>884</v>
      </c>
      <c r="C80" s="84"/>
      <c r="D80" s="84">
        <v>1</v>
      </c>
      <c r="E80" s="84"/>
      <c r="F80" s="84"/>
      <c r="G80" s="84"/>
      <c r="H80" s="267" t="s">
        <v>885</v>
      </c>
      <c r="I80" s="263">
        <v>3640</v>
      </c>
      <c r="J80" s="263">
        <v>3640</v>
      </c>
      <c r="K80" s="257"/>
      <c r="L80" s="257"/>
      <c r="M80" s="257"/>
      <c r="N80" s="257"/>
      <c r="O80" s="257"/>
      <c r="P80" s="245">
        <v>1000</v>
      </c>
      <c r="Q80" s="245">
        <v>1000</v>
      </c>
      <c r="R80" s="245"/>
      <c r="S80" s="245"/>
      <c r="T80" s="245">
        <v>1000</v>
      </c>
      <c r="U80" s="245">
        <v>1000</v>
      </c>
      <c r="V80" s="68">
        <f t="shared" si="31"/>
        <v>1000</v>
      </c>
      <c r="W80" s="68">
        <f t="shared" si="33"/>
        <v>1000</v>
      </c>
      <c r="X80" s="263">
        <v>3640</v>
      </c>
      <c r="Y80" s="264">
        <f t="shared" si="35"/>
        <v>1000</v>
      </c>
      <c r="Z80" s="264">
        <f t="shared" si="36"/>
        <v>2567.1999999999998</v>
      </c>
      <c r="AA80" s="358">
        <f t="shared" si="2"/>
        <v>2567.1999999999998</v>
      </c>
      <c r="AB80" s="264">
        <v>2567.1999999999998</v>
      </c>
      <c r="AC80" s="264"/>
      <c r="AD80" s="381">
        <f t="shared" si="37"/>
        <v>72.800000000000182</v>
      </c>
      <c r="AE80" s="381">
        <f t="shared" si="38"/>
        <v>98</v>
      </c>
      <c r="AF80" s="257"/>
      <c r="AG80" s="257"/>
      <c r="AH80" s="84"/>
      <c r="AI80" s="227">
        <f t="shared" si="39"/>
        <v>0</v>
      </c>
    </row>
    <row r="81" spans="1:35" ht="60" customHeight="1" x14ac:dyDescent="0.25">
      <c r="A81" s="281">
        <v>5</v>
      </c>
      <c r="B81" s="259" t="s">
        <v>886</v>
      </c>
      <c r="C81" s="84"/>
      <c r="D81" s="84">
        <v>1</v>
      </c>
      <c r="E81" s="84"/>
      <c r="F81" s="84"/>
      <c r="G81" s="84"/>
      <c r="H81" s="267" t="s">
        <v>887</v>
      </c>
      <c r="I81" s="263">
        <v>5350</v>
      </c>
      <c r="J81" s="263">
        <v>5350</v>
      </c>
      <c r="K81" s="257"/>
      <c r="L81" s="257"/>
      <c r="M81" s="257"/>
      <c r="N81" s="257"/>
      <c r="O81" s="257"/>
      <c r="P81" s="245">
        <v>2532</v>
      </c>
      <c r="Q81" s="245">
        <v>2532</v>
      </c>
      <c r="R81" s="245"/>
      <c r="S81" s="245"/>
      <c r="T81" s="245">
        <v>2000</v>
      </c>
      <c r="U81" s="245">
        <v>2000</v>
      </c>
      <c r="V81" s="68">
        <f t="shared" si="31"/>
        <v>2532</v>
      </c>
      <c r="W81" s="68">
        <f t="shared" si="33"/>
        <v>2532</v>
      </c>
      <c r="X81" s="263">
        <v>5350</v>
      </c>
      <c r="Y81" s="264">
        <f t="shared" si="35"/>
        <v>2532</v>
      </c>
      <c r="Z81" s="264">
        <f t="shared" si="36"/>
        <v>2711</v>
      </c>
      <c r="AA81" s="358">
        <f t="shared" si="2"/>
        <v>2711</v>
      </c>
      <c r="AB81" s="264">
        <v>2711</v>
      </c>
      <c r="AC81" s="264"/>
      <c r="AD81" s="381">
        <f t="shared" si="37"/>
        <v>107</v>
      </c>
      <c r="AE81" s="381">
        <f t="shared" si="38"/>
        <v>98</v>
      </c>
      <c r="AF81" s="257"/>
      <c r="AG81" s="257"/>
      <c r="AH81" s="84"/>
      <c r="AI81" s="227">
        <f t="shared" si="39"/>
        <v>0</v>
      </c>
    </row>
    <row r="82" spans="1:35" ht="53.25" customHeight="1" x14ac:dyDescent="0.25">
      <c r="A82" s="281">
        <v>6</v>
      </c>
      <c r="B82" s="259" t="s">
        <v>888</v>
      </c>
      <c r="C82" s="84"/>
      <c r="D82" s="84">
        <v>1</v>
      </c>
      <c r="E82" s="84"/>
      <c r="F82" s="84"/>
      <c r="G82" s="84"/>
      <c r="H82" s="267" t="s">
        <v>889</v>
      </c>
      <c r="I82" s="263">
        <v>2000</v>
      </c>
      <c r="J82" s="263">
        <v>2000</v>
      </c>
      <c r="K82" s="257"/>
      <c r="L82" s="257"/>
      <c r="M82" s="257"/>
      <c r="N82" s="257"/>
      <c r="O82" s="257"/>
      <c r="P82" s="245">
        <v>1000</v>
      </c>
      <c r="Q82" s="245">
        <v>1000</v>
      </c>
      <c r="R82" s="245"/>
      <c r="S82" s="245"/>
      <c r="T82" s="245">
        <v>1000</v>
      </c>
      <c r="U82" s="245">
        <v>1000</v>
      </c>
      <c r="V82" s="68">
        <f t="shared" si="31"/>
        <v>1000</v>
      </c>
      <c r="W82" s="68">
        <f t="shared" si="33"/>
        <v>1000</v>
      </c>
      <c r="X82" s="263">
        <v>2000</v>
      </c>
      <c r="Y82" s="264">
        <f t="shared" si="35"/>
        <v>1000</v>
      </c>
      <c r="Z82" s="264">
        <f t="shared" si="36"/>
        <v>960</v>
      </c>
      <c r="AA82" s="358">
        <f t="shared" ref="AA82:AA129" si="40">AB82+AC82</f>
        <v>960</v>
      </c>
      <c r="AB82" s="264">
        <v>960</v>
      </c>
      <c r="AC82" s="264"/>
      <c r="AD82" s="381">
        <f t="shared" si="37"/>
        <v>40</v>
      </c>
      <c r="AE82" s="381">
        <f t="shared" si="38"/>
        <v>98</v>
      </c>
      <c r="AF82" s="257"/>
      <c r="AG82" s="257"/>
      <c r="AH82" s="84"/>
      <c r="AI82" s="227">
        <f t="shared" si="39"/>
        <v>0</v>
      </c>
    </row>
    <row r="83" spans="1:35" ht="56.25" customHeight="1" x14ac:dyDescent="0.25">
      <c r="A83" s="281">
        <v>7</v>
      </c>
      <c r="B83" s="259" t="s">
        <v>890</v>
      </c>
      <c r="C83" s="84"/>
      <c r="D83" s="84">
        <v>1</v>
      </c>
      <c r="E83" s="84"/>
      <c r="F83" s="84"/>
      <c r="G83" s="84"/>
      <c r="H83" s="267" t="s">
        <v>891</v>
      </c>
      <c r="I83" s="263">
        <v>2510</v>
      </c>
      <c r="J83" s="263">
        <v>2510</v>
      </c>
      <c r="K83" s="257"/>
      <c r="L83" s="257"/>
      <c r="M83" s="257"/>
      <c r="N83" s="257"/>
      <c r="O83" s="257"/>
      <c r="P83" s="245">
        <v>1000</v>
      </c>
      <c r="Q83" s="245">
        <v>1000</v>
      </c>
      <c r="R83" s="245"/>
      <c r="S83" s="245"/>
      <c r="T83" s="245">
        <v>1000</v>
      </c>
      <c r="U83" s="245">
        <v>1000</v>
      </c>
      <c r="V83" s="68">
        <f t="shared" si="31"/>
        <v>1000</v>
      </c>
      <c r="W83" s="68">
        <f t="shared" si="33"/>
        <v>1000</v>
      </c>
      <c r="X83" s="263">
        <v>2510</v>
      </c>
      <c r="Y83" s="264">
        <f t="shared" si="35"/>
        <v>1000</v>
      </c>
      <c r="Z83" s="264">
        <f t="shared" si="36"/>
        <v>1459.8</v>
      </c>
      <c r="AA83" s="358">
        <f t="shared" si="40"/>
        <v>1459.8</v>
      </c>
      <c r="AB83" s="264">
        <v>1459.8</v>
      </c>
      <c r="AC83" s="264"/>
      <c r="AD83" s="381">
        <f t="shared" si="37"/>
        <v>50.200000000000045</v>
      </c>
      <c r="AE83" s="381">
        <f t="shared" si="38"/>
        <v>98.000000000000014</v>
      </c>
      <c r="AF83" s="257"/>
      <c r="AG83" s="257"/>
      <c r="AH83" s="84"/>
      <c r="AI83" s="227">
        <f t="shared" si="39"/>
        <v>0</v>
      </c>
    </row>
    <row r="84" spans="1:35" ht="32.25" customHeight="1" x14ac:dyDescent="0.25">
      <c r="A84" s="255" t="s">
        <v>68</v>
      </c>
      <c r="B84" s="230" t="s">
        <v>296</v>
      </c>
      <c r="C84" s="84"/>
      <c r="D84" s="84"/>
      <c r="E84" s="84"/>
      <c r="F84" s="84"/>
      <c r="G84" s="84"/>
      <c r="H84" s="84"/>
      <c r="I84" s="256">
        <f t="shared" ref="I84:Q84" si="41">I85</f>
        <v>25000</v>
      </c>
      <c r="J84" s="256">
        <f t="shared" si="41"/>
        <v>25000</v>
      </c>
      <c r="K84" s="256">
        <f t="shared" si="41"/>
        <v>0</v>
      </c>
      <c r="L84" s="256">
        <f t="shared" si="41"/>
        <v>0</v>
      </c>
      <c r="M84" s="256">
        <f t="shared" si="41"/>
        <v>0</v>
      </c>
      <c r="N84" s="256">
        <f t="shared" si="41"/>
        <v>0</v>
      </c>
      <c r="O84" s="256">
        <f t="shared" si="41"/>
        <v>0</v>
      </c>
      <c r="P84" s="256">
        <f t="shared" si="41"/>
        <v>0</v>
      </c>
      <c r="Q84" s="256">
        <f t="shared" si="41"/>
        <v>0</v>
      </c>
      <c r="R84" s="256"/>
      <c r="S84" s="256"/>
      <c r="T84" s="256">
        <f>T85</f>
        <v>0</v>
      </c>
      <c r="U84" s="256">
        <f>U85</f>
        <v>0</v>
      </c>
      <c r="V84" s="68">
        <f t="shared" si="31"/>
        <v>0</v>
      </c>
      <c r="W84" s="68">
        <f t="shared" si="33"/>
        <v>0</v>
      </c>
      <c r="X84" s="256">
        <f>X85</f>
        <v>25000</v>
      </c>
      <c r="Y84" s="256">
        <f>Y85</f>
        <v>0</v>
      </c>
      <c r="Z84" s="256">
        <f>Z85</f>
        <v>10296</v>
      </c>
      <c r="AA84" s="354">
        <f t="shared" si="40"/>
        <v>13796</v>
      </c>
      <c r="AB84" s="256">
        <f>AB85</f>
        <v>13796</v>
      </c>
      <c r="AC84" s="256">
        <f>AC85</f>
        <v>0</v>
      </c>
      <c r="AD84" s="381">
        <f t="shared" si="37"/>
        <v>11204</v>
      </c>
      <c r="AE84" s="381">
        <f t="shared" si="38"/>
        <v>55.183999999999997</v>
      </c>
      <c r="AF84" s="256">
        <f>AF85</f>
        <v>0</v>
      </c>
      <c r="AG84" s="257"/>
      <c r="AH84" s="84"/>
      <c r="AI84" s="227">
        <f t="shared" si="39"/>
        <v>0</v>
      </c>
    </row>
    <row r="85" spans="1:35" ht="31.5" x14ac:dyDescent="0.25">
      <c r="A85" s="255" t="s">
        <v>213</v>
      </c>
      <c r="B85" s="230" t="s">
        <v>877</v>
      </c>
      <c r="C85" s="84"/>
      <c r="D85" s="84"/>
      <c r="E85" s="84"/>
      <c r="F85" s="84"/>
      <c r="G85" s="84"/>
      <c r="H85" s="84"/>
      <c r="I85" s="268">
        <f t="shared" ref="I85:AF85" si="42">SUM(I87:I92)</f>
        <v>25000</v>
      </c>
      <c r="J85" s="268">
        <f t="shared" si="42"/>
        <v>25000</v>
      </c>
      <c r="K85" s="268">
        <f t="shared" si="42"/>
        <v>0</v>
      </c>
      <c r="L85" s="268">
        <f t="shared" si="42"/>
        <v>0</v>
      </c>
      <c r="M85" s="268">
        <f t="shared" si="42"/>
        <v>0</v>
      </c>
      <c r="N85" s="268">
        <f t="shared" si="42"/>
        <v>0</v>
      </c>
      <c r="O85" s="268">
        <f t="shared" si="42"/>
        <v>0</v>
      </c>
      <c r="P85" s="268">
        <f t="shared" si="42"/>
        <v>0</v>
      </c>
      <c r="Q85" s="268">
        <f t="shared" si="42"/>
        <v>0</v>
      </c>
      <c r="R85" s="268">
        <f t="shared" si="42"/>
        <v>0</v>
      </c>
      <c r="S85" s="268">
        <f t="shared" si="42"/>
        <v>0</v>
      </c>
      <c r="T85" s="268">
        <f t="shared" si="42"/>
        <v>0</v>
      </c>
      <c r="U85" s="268">
        <f t="shared" si="42"/>
        <v>0</v>
      </c>
      <c r="V85" s="268">
        <f t="shared" si="42"/>
        <v>0</v>
      </c>
      <c r="W85" s="268">
        <f t="shared" si="42"/>
        <v>0</v>
      </c>
      <c r="X85" s="268">
        <f t="shared" si="42"/>
        <v>25000</v>
      </c>
      <c r="Y85" s="268">
        <f t="shared" si="42"/>
        <v>0</v>
      </c>
      <c r="Z85" s="268">
        <f t="shared" si="42"/>
        <v>10296</v>
      </c>
      <c r="AA85" s="359">
        <f t="shared" si="40"/>
        <v>13796</v>
      </c>
      <c r="AB85" s="268">
        <f t="shared" si="42"/>
        <v>13796</v>
      </c>
      <c r="AC85" s="268">
        <f t="shared" si="42"/>
        <v>0</v>
      </c>
      <c r="AD85" s="381">
        <f t="shared" si="37"/>
        <v>11204</v>
      </c>
      <c r="AE85" s="381">
        <f t="shared" si="38"/>
        <v>55.183999999999997</v>
      </c>
      <c r="AF85" s="268">
        <f t="shared" si="42"/>
        <v>0</v>
      </c>
      <c r="AG85" s="257"/>
      <c r="AH85" s="84"/>
      <c r="AI85" s="227">
        <f t="shared" si="39"/>
        <v>0</v>
      </c>
    </row>
    <row r="86" spans="1:35" ht="15.75" x14ac:dyDescent="0.25">
      <c r="A86" s="255" t="s">
        <v>182</v>
      </c>
      <c r="B86" s="230" t="s">
        <v>189</v>
      </c>
      <c r="C86" s="84"/>
      <c r="D86" s="84"/>
      <c r="E86" s="84"/>
      <c r="F86" s="84"/>
      <c r="G86" s="84"/>
      <c r="H86" s="84"/>
      <c r="I86" s="268"/>
      <c r="J86" s="268"/>
      <c r="K86" s="268"/>
      <c r="L86" s="268"/>
      <c r="M86" s="268"/>
      <c r="N86" s="268"/>
      <c r="O86" s="268"/>
      <c r="P86" s="268"/>
      <c r="Q86" s="268"/>
      <c r="R86" s="268"/>
      <c r="S86" s="268"/>
      <c r="T86" s="268"/>
      <c r="U86" s="268"/>
      <c r="V86" s="68">
        <f t="shared" ref="V86:V94" si="43">W86</f>
        <v>0</v>
      </c>
      <c r="W86" s="68"/>
      <c r="X86" s="268"/>
      <c r="Y86" s="268"/>
      <c r="Z86" s="268"/>
      <c r="AA86" s="359">
        <f t="shared" si="40"/>
        <v>0</v>
      </c>
      <c r="AB86" s="268"/>
      <c r="AC86" s="268"/>
      <c r="AD86" s="381">
        <f t="shared" si="37"/>
        <v>0</v>
      </c>
      <c r="AE86" s="381" t="e">
        <f t="shared" si="38"/>
        <v>#DIV/0!</v>
      </c>
      <c r="AF86" s="257"/>
      <c r="AG86" s="257"/>
      <c r="AH86" s="84"/>
      <c r="AI86" s="227">
        <f t="shared" si="39"/>
        <v>0</v>
      </c>
    </row>
    <row r="87" spans="1:35" ht="42.75" customHeight="1" x14ac:dyDescent="0.25">
      <c r="A87" s="240">
        <v>1</v>
      </c>
      <c r="B87" s="72" t="s">
        <v>892</v>
      </c>
      <c r="C87" s="84"/>
      <c r="D87" s="84"/>
      <c r="E87" s="84"/>
      <c r="F87" s="84">
        <v>1</v>
      </c>
      <c r="G87" s="84"/>
      <c r="H87" s="72" t="s">
        <v>1054</v>
      </c>
      <c r="I87" s="279">
        <v>6000</v>
      </c>
      <c r="J87" s="242">
        <f>I87</f>
        <v>6000</v>
      </c>
      <c r="K87" s="257"/>
      <c r="L87" s="257"/>
      <c r="M87" s="257"/>
      <c r="N87" s="257"/>
      <c r="O87" s="257"/>
      <c r="P87" s="257"/>
      <c r="Q87" s="257"/>
      <c r="R87" s="257"/>
      <c r="S87" s="257"/>
      <c r="T87" s="257"/>
      <c r="U87" s="257"/>
      <c r="V87" s="68">
        <f t="shared" si="43"/>
        <v>0</v>
      </c>
      <c r="W87" s="68">
        <f t="shared" ref="W87:W92" si="44">Y87</f>
        <v>0</v>
      </c>
      <c r="X87" s="242">
        <v>6000</v>
      </c>
      <c r="Y87" s="264">
        <f t="shared" ref="Y87:Y92" si="45">K87+P87</f>
        <v>0</v>
      </c>
      <c r="Z87" s="242">
        <v>2000</v>
      </c>
      <c r="AA87" s="360">
        <f t="shared" si="40"/>
        <v>3500</v>
      </c>
      <c r="AB87" s="242">
        <v>3500</v>
      </c>
      <c r="AC87" s="242"/>
      <c r="AD87" s="381">
        <f t="shared" si="37"/>
        <v>2500</v>
      </c>
      <c r="AE87" s="381">
        <f t="shared" si="38"/>
        <v>58.333333333333336</v>
      </c>
      <c r="AF87" s="257"/>
      <c r="AG87" s="257"/>
      <c r="AH87" s="84"/>
      <c r="AI87" s="227">
        <f t="shared" si="39"/>
        <v>0</v>
      </c>
    </row>
    <row r="88" spans="1:35" ht="38.25" customHeight="1" x14ac:dyDescent="0.25">
      <c r="A88" s="240">
        <v>2</v>
      </c>
      <c r="B88" s="72" t="s">
        <v>893</v>
      </c>
      <c r="C88" s="84"/>
      <c r="D88" s="84"/>
      <c r="E88" s="84"/>
      <c r="F88" s="84">
        <v>1</v>
      </c>
      <c r="G88" s="84"/>
      <c r="H88" s="72" t="s">
        <v>1055</v>
      </c>
      <c r="I88" s="279">
        <v>5100</v>
      </c>
      <c r="J88" s="242">
        <v>5100</v>
      </c>
      <c r="K88" s="257"/>
      <c r="L88" s="257"/>
      <c r="M88" s="257"/>
      <c r="N88" s="257"/>
      <c r="O88" s="257"/>
      <c r="P88" s="257"/>
      <c r="Q88" s="257"/>
      <c r="R88" s="257"/>
      <c r="S88" s="257"/>
      <c r="T88" s="257"/>
      <c r="U88" s="257"/>
      <c r="V88" s="68">
        <f t="shared" si="43"/>
        <v>0</v>
      </c>
      <c r="W88" s="68">
        <f t="shared" si="44"/>
        <v>0</v>
      </c>
      <c r="X88" s="242">
        <v>5100</v>
      </c>
      <c r="Y88" s="264">
        <f t="shared" si="45"/>
        <v>0</v>
      </c>
      <c r="Z88" s="242">
        <v>1500</v>
      </c>
      <c r="AA88" s="360">
        <f t="shared" si="40"/>
        <v>2500</v>
      </c>
      <c r="AB88" s="242">
        <v>2500</v>
      </c>
      <c r="AC88" s="242"/>
      <c r="AD88" s="381">
        <f t="shared" si="37"/>
        <v>2600</v>
      </c>
      <c r="AE88" s="381">
        <f t="shared" si="38"/>
        <v>49.019607843137258</v>
      </c>
      <c r="AF88" s="257"/>
      <c r="AG88" s="257"/>
      <c r="AH88" s="84"/>
      <c r="AI88" s="227">
        <f t="shared" si="39"/>
        <v>0</v>
      </c>
    </row>
    <row r="89" spans="1:35" ht="42.75" customHeight="1" x14ac:dyDescent="0.25">
      <c r="A89" s="240">
        <v>3</v>
      </c>
      <c r="B89" s="72" t="s">
        <v>894</v>
      </c>
      <c r="C89" s="84"/>
      <c r="D89" s="84"/>
      <c r="E89" s="84"/>
      <c r="F89" s="84">
        <v>1</v>
      </c>
      <c r="G89" s="84"/>
      <c r="H89" s="72" t="s">
        <v>1056</v>
      </c>
      <c r="I89" s="279">
        <v>6000</v>
      </c>
      <c r="J89" s="242">
        <v>6000</v>
      </c>
      <c r="K89" s="257"/>
      <c r="L89" s="257"/>
      <c r="M89" s="257"/>
      <c r="N89" s="257"/>
      <c r="O89" s="257"/>
      <c r="P89" s="257"/>
      <c r="Q89" s="257"/>
      <c r="R89" s="257"/>
      <c r="S89" s="257"/>
      <c r="T89" s="257"/>
      <c r="U89" s="257"/>
      <c r="V89" s="68">
        <f t="shared" si="43"/>
        <v>0</v>
      </c>
      <c r="W89" s="68">
        <f t="shared" si="44"/>
        <v>0</v>
      </c>
      <c r="X89" s="242">
        <v>6000</v>
      </c>
      <c r="Y89" s="264">
        <f t="shared" si="45"/>
        <v>0</v>
      </c>
      <c r="Z89" s="242">
        <v>2000</v>
      </c>
      <c r="AA89" s="360">
        <f t="shared" si="40"/>
        <v>3000</v>
      </c>
      <c r="AB89" s="242">
        <v>3000</v>
      </c>
      <c r="AC89" s="242"/>
      <c r="AD89" s="381">
        <f t="shared" si="37"/>
        <v>3000</v>
      </c>
      <c r="AE89" s="381">
        <f t="shared" si="38"/>
        <v>50</v>
      </c>
      <c r="AF89" s="257"/>
      <c r="AG89" s="257"/>
      <c r="AH89" s="84"/>
      <c r="AI89" s="227">
        <f t="shared" si="39"/>
        <v>0</v>
      </c>
    </row>
    <row r="90" spans="1:35" ht="31.5" x14ac:dyDescent="0.25">
      <c r="A90" s="240">
        <v>4</v>
      </c>
      <c r="B90" s="280" t="s">
        <v>895</v>
      </c>
      <c r="C90" s="84"/>
      <c r="D90" s="84"/>
      <c r="E90" s="84"/>
      <c r="F90" s="84">
        <v>1</v>
      </c>
      <c r="G90" s="84"/>
      <c r="H90" s="72" t="s">
        <v>1057</v>
      </c>
      <c r="I90" s="242">
        <v>1900</v>
      </c>
      <c r="J90" s="242">
        <f>I90</f>
        <v>1900</v>
      </c>
      <c r="K90" s="257"/>
      <c r="L90" s="257"/>
      <c r="M90" s="257"/>
      <c r="N90" s="257"/>
      <c r="O90" s="257"/>
      <c r="P90" s="257"/>
      <c r="Q90" s="257"/>
      <c r="R90" s="257"/>
      <c r="S90" s="257"/>
      <c r="T90" s="257"/>
      <c r="U90" s="257"/>
      <c r="V90" s="68">
        <f t="shared" si="43"/>
        <v>0</v>
      </c>
      <c r="W90" s="68">
        <f t="shared" si="44"/>
        <v>0</v>
      </c>
      <c r="X90" s="242">
        <v>1900</v>
      </c>
      <c r="Y90" s="264">
        <f t="shared" si="45"/>
        <v>0</v>
      </c>
      <c r="Z90" s="242">
        <f>95%*X90</f>
        <v>1805</v>
      </c>
      <c r="AA90" s="360">
        <f t="shared" si="40"/>
        <v>1805</v>
      </c>
      <c r="AB90" s="242">
        <v>1805</v>
      </c>
      <c r="AC90" s="242"/>
      <c r="AD90" s="381">
        <f t="shared" si="37"/>
        <v>95</v>
      </c>
      <c r="AE90" s="381">
        <f t="shared" si="38"/>
        <v>95</v>
      </c>
      <c r="AF90" s="257"/>
      <c r="AG90" s="257"/>
      <c r="AH90" s="84"/>
      <c r="AI90" s="227">
        <f t="shared" si="39"/>
        <v>0</v>
      </c>
    </row>
    <row r="91" spans="1:35" ht="41.25" customHeight="1" x14ac:dyDescent="0.25">
      <c r="A91" s="240">
        <v>5</v>
      </c>
      <c r="B91" s="72" t="s">
        <v>896</v>
      </c>
      <c r="C91" s="84"/>
      <c r="D91" s="84"/>
      <c r="E91" s="84"/>
      <c r="F91" s="84">
        <v>1</v>
      </c>
      <c r="G91" s="84"/>
      <c r="H91" s="72" t="s">
        <v>1058</v>
      </c>
      <c r="I91" s="242">
        <v>3200</v>
      </c>
      <c r="J91" s="242">
        <v>3200</v>
      </c>
      <c r="K91" s="257"/>
      <c r="L91" s="257"/>
      <c r="M91" s="257"/>
      <c r="N91" s="257"/>
      <c r="O91" s="257"/>
      <c r="P91" s="257"/>
      <c r="Q91" s="257"/>
      <c r="R91" s="257"/>
      <c r="S91" s="257"/>
      <c r="T91" s="257"/>
      <c r="U91" s="257"/>
      <c r="V91" s="68">
        <f t="shared" si="43"/>
        <v>0</v>
      </c>
      <c r="W91" s="68">
        <f t="shared" si="44"/>
        <v>0</v>
      </c>
      <c r="X91" s="242">
        <v>3200</v>
      </c>
      <c r="Y91" s="264">
        <f t="shared" si="45"/>
        <v>0</v>
      </c>
      <c r="Z91" s="242">
        <v>1500</v>
      </c>
      <c r="AA91" s="360">
        <f t="shared" si="40"/>
        <v>1500</v>
      </c>
      <c r="AB91" s="242">
        <v>1500</v>
      </c>
      <c r="AC91" s="242"/>
      <c r="AD91" s="381">
        <f t="shared" si="37"/>
        <v>1700</v>
      </c>
      <c r="AE91" s="381">
        <f t="shared" si="38"/>
        <v>46.875</v>
      </c>
      <c r="AF91" s="257"/>
      <c r="AG91" s="257"/>
      <c r="AH91" s="84"/>
      <c r="AI91" s="227">
        <f t="shared" si="39"/>
        <v>0</v>
      </c>
    </row>
    <row r="92" spans="1:35" ht="54.75" customHeight="1" x14ac:dyDescent="0.25">
      <c r="A92" s="240">
        <v>6</v>
      </c>
      <c r="B92" s="72" t="s">
        <v>897</v>
      </c>
      <c r="C92" s="84"/>
      <c r="D92" s="84"/>
      <c r="E92" s="84"/>
      <c r="F92" s="84">
        <v>1</v>
      </c>
      <c r="G92" s="84"/>
      <c r="H92" s="72" t="s">
        <v>1059</v>
      </c>
      <c r="I92" s="242">
        <v>2800</v>
      </c>
      <c r="J92" s="242">
        <v>2800</v>
      </c>
      <c r="K92" s="257"/>
      <c r="L92" s="257"/>
      <c r="M92" s="257"/>
      <c r="N92" s="257"/>
      <c r="O92" s="257"/>
      <c r="P92" s="257"/>
      <c r="Q92" s="257"/>
      <c r="R92" s="257"/>
      <c r="S92" s="257"/>
      <c r="T92" s="257"/>
      <c r="U92" s="257"/>
      <c r="V92" s="68">
        <f t="shared" si="43"/>
        <v>0</v>
      </c>
      <c r="W92" s="68">
        <f t="shared" si="44"/>
        <v>0</v>
      </c>
      <c r="X92" s="242">
        <v>2800</v>
      </c>
      <c r="Y92" s="264">
        <f t="shared" si="45"/>
        <v>0</v>
      </c>
      <c r="Z92" s="242">
        <f>2000-509</f>
        <v>1491</v>
      </c>
      <c r="AA92" s="360">
        <f t="shared" si="40"/>
        <v>1491</v>
      </c>
      <c r="AB92" s="242">
        <v>1491</v>
      </c>
      <c r="AC92" s="242"/>
      <c r="AD92" s="381">
        <f t="shared" si="37"/>
        <v>1309</v>
      </c>
      <c r="AE92" s="381">
        <f t="shared" si="38"/>
        <v>53.25</v>
      </c>
      <c r="AF92" s="257"/>
      <c r="AG92" s="257"/>
      <c r="AH92" s="84"/>
      <c r="AI92" s="227">
        <f t="shared" si="39"/>
        <v>0</v>
      </c>
    </row>
    <row r="93" spans="1:35" ht="32.25" customHeight="1" x14ac:dyDescent="0.25">
      <c r="A93" s="182" t="s">
        <v>78</v>
      </c>
      <c r="B93" s="118" t="s">
        <v>640</v>
      </c>
      <c r="C93" s="84"/>
      <c r="D93" s="84"/>
      <c r="E93" s="84"/>
      <c r="F93" s="84"/>
      <c r="G93" s="84"/>
      <c r="H93" s="84"/>
      <c r="I93" s="234">
        <f t="shared" ref="I93:U94" si="46">I94</f>
        <v>25000</v>
      </c>
      <c r="J93" s="234">
        <f t="shared" si="46"/>
        <v>25000</v>
      </c>
      <c r="K93" s="234">
        <f t="shared" si="46"/>
        <v>0</v>
      </c>
      <c r="L93" s="234">
        <f t="shared" si="46"/>
        <v>0</v>
      </c>
      <c r="M93" s="234">
        <f t="shared" si="46"/>
        <v>0</v>
      </c>
      <c r="N93" s="234">
        <f t="shared" si="46"/>
        <v>0</v>
      </c>
      <c r="O93" s="234">
        <f t="shared" si="46"/>
        <v>0</v>
      </c>
      <c r="P93" s="234">
        <f t="shared" si="46"/>
        <v>1560</v>
      </c>
      <c r="Q93" s="234">
        <f t="shared" si="46"/>
        <v>1560</v>
      </c>
      <c r="R93" s="234">
        <f t="shared" si="46"/>
        <v>0</v>
      </c>
      <c r="S93" s="234">
        <f t="shared" si="46"/>
        <v>0</v>
      </c>
      <c r="T93" s="234">
        <f t="shared" si="46"/>
        <v>1560</v>
      </c>
      <c r="U93" s="234">
        <f t="shared" si="46"/>
        <v>1560</v>
      </c>
      <c r="V93" s="68">
        <f t="shared" si="43"/>
        <v>1560</v>
      </c>
      <c r="W93" s="234">
        <f t="shared" ref="W93:AG94" si="47">W94</f>
        <v>1560</v>
      </c>
      <c r="X93" s="234">
        <f t="shared" si="47"/>
        <v>25000</v>
      </c>
      <c r="Y93" s="234">
        <f t="shared" si="47"/>
        <v>1560</v>
      </c>
      <c r="Z93" s="234">
        <f t="shared" si="47"/>
        <v>10690</v>
      </c>
      <c r="AA93" s="361">
        <f t="shared" si="40"/>
        <v>4690</v>
      </c>
      <c r="AB93" s="234">
        <f t="shared" si="47"/>
        <v>4690</v>
      </c>
      <c r="AC93" s="234">
        <f t="shared" si="47"/>
        <v>0</v>
      </c>
      <c r="AD93" s="381">
        <f t="shared" si="37"/>
        <v>18750</v>
      </c>
      <c r="AE93" s="381">
        <f t="shared" si="38"/>
        <v>25</v>
      </c>
      <c r="AF93" s="234">
        <f t="shared" si="47"/>
        <v>0</v>
      </c>
      <c r="AG93" s="234">
        <f t="shared" si="47"/>
        <v>0</v>
      </c>
      <c r="AH93" s="84"/>
      <c r="AI93" s="227">
        <f t="shared" si="39"/>
        <v>0</v>
      </c>
    </row>
    <row r="94" spans="1:35" ht="38.25" customHeight="1" x14ac:dyDescent="0.25">
      <c r="A94" s="231" t="s">
        <v>898</v>
      </c>
      <c r="B94" s="230" t="s">
        <v>877</v>
      </c>
      <c r="C94" s="84"/>
      <c r="D94" s="84"/>
      <c r="E94" s="84"/>
      <c r="F94" s="84"/>
      <c r="G94" s="84"/>
      <c r="H94" s="84"/>
      <c r="I94" s="234">
        <f t="shared" si="46"/>
        <v>25000</v>
      </c>
      <c r="J94" s="234">
        <f t="shared" si="46"/>
        <v>25000</v>
      </c>
      <c r="K94" s="234">
        <f t="shared" si="46"/>
        <v>0</v>
      </c>
      <c r="L94" s="234">
        <f t="shared" si="46"/>
        <v>0</v>
      </c>
      <c r="M94" s="234">
        <f t="shared" si="46"/>
        <v>0</v>
      </c>
      <c r="N94" s="234">
        <f t="shared" si="46"/>
        <v>0</v>
      </c>
      <c r="O94" s="234">
        <f t="shared" si="46"/>
        <v>0</v>
      </c>
      <c r="P94" s="234">
        <f t="shared" si="46"/>
        <v>1560</v>
      </c>
      <c r="Q94" s="234">
        <f t="shared" si="46"/>
        <v>1560</v>
      </c>
      <c r="R94" s="234">
        <f t="shared" si="46"/>
        <v>0</v>
      </c>
      <c r="S94" s="234">
        <f t="shared" si="46"/>
        <v>0</v>
      </c>
      <c r="T94" s="234">
        <f t="shared" si="46"/>
        <v>1560</v>
      </c>
      <c r="U94" s="234">
        <f t="shared" si="46"/>
        <v>1560</v>
      </c>
      <c r="V94" s="68">
        <f t="shared" si="43"/>
        <v>1560</v>
      </c>
      <c r="W94" s="234">
        <f t="shared" si="47"/>
        <v>1560</v>
      </c>
      <c r="X94" s="234">
        <f t="shared" si="47"/>
        <v>25000</v>
      </c>
      <c r="Y94" s="234">
        <f t="shared" si="47"/>
        <v>1560</v>
      </c>
      <c r="Z94" s="234">
        <f t="shared" si="47"/>
        <v>10690</v>
      </c>
      <c r="AA94" s="361">
        <f t="shared" si="40"/>
        <v>4690</v>
      </c>
      <c r="AB94" s="234">
        <f t="shared" si="47"/>
        <v>4690</v>
      </c>
      <c r="AC94" s="234">
        <f t="shared" si="47"/>
        <v>0</v>
      </c>
      <c r="AD94" s="381">
        <f t="shared" si="37"/>
        <v>18750</v>
      </c>
      <c r="AE94" s="381">
        <f t="shared" si="38"/>
        <v>25</v>
      </c>
      <c r="AF94" s="234">
        <f t="shared" si="47"/>
        <v>0</v>
      </c>
      <c r="AG94" s="257"/>
      <c r="AH94" s="84"/>
      <c r="AI94" s="227">
        <f t="shared" si="39"/>
        <v>0</v>
      </c>
    </row>
    <row r="95" spans="1:35" ht="29.25" customHeight="1" x14ac:dyDescent="0.25">
      <c r="A95" s="231" t="s">
        <v>182</v>
      </c>
      <c r="B95" s="230" t="s">
        <v>899</v>
      </c>
      <c r="C95" s="84"/>
      <c r="D95" s="84"/>
      <c r="E95" s="84"/>
      <c r="F95" s="84"/>
      <c r="G95" s="84"/>
      <c r="H95" s="84"/>
      <c r="I95" s="234">
        <f>SUM(I96:I101)</f>
        <v>25000</v>
      </c>
      <c r="J95" s="234">
        <f t="shared" ref="J95:AC95" si="48">SUM(J96:J101)</f>
        <v>25000</v>
      </c>
      <c r="K95" s="234">
        <f t="shared" si="48"/>
        <v>0</v>
      </c>
      <c r="L95" s="234">
        <f t="shared" si="48"/>
        <v>0</v>
      </c>
      <c r="M95" s="234">
        <f t="shared" si="48"/>
        <v>0</v>
      </c>
      <c r="N95" s="234">
        <f t="shared" si="48"/>
        <v>0</v>
      </c>
      <c r="O95" s="234">
        <f t="shared" si="48"/>
        <v>0</v>
      </c>
      <c r="P95" s="234">
        <f t="shared" si="48"/>
        <v>1560</v>
      </c>
      <c r="Q95" s="234">
        <f t="shared" si="48"/>
        <v>1560</v>
      </c>
      <c r="R95" s="234">
        <f t="shared" si="48"/>
        <v>0</v>
      </c>
      <c r="S95" s="234">
        <f t="shared" si="48"/>
        <v>0</v>
      </c>
      <c r="T95" s="234">
        <f t="shared" si="48"/>
        <v>1560</v>
      </c>
      <c r="U95" s="234">
        <f t="shared" si="48"/>
        <v>1560</v>
      </c>
      <c r="V95" s="234">
        <f t="shared" si="48"/>
        <v>1560</v>
      </c>
      <c r="W95" s="234">
        <f t="shared" si="48"/>
        <v>1560</v>
      </c>
      <c r="X95" s="234">
        <f t="shared" si="48"/>
        <v>25000</v>
      </c>
      <c r="Y95" s="234">
        <f t="shared" si="48"/>
        <v>1560</v>
      </c>
      <c r="Z95" s="234">
        <f t="shared" si="48"/>
        <v>10690</v>
      </c>
      <c r="AA95" s="361">
        <f t="shared" si="48"/>
        <v>4690</v>
      </c>
      <c r="AB95" s="234">
        <f t="shared" si="48"/>
        <v>4690</v>
      </c>
      <c r="AC95" s="234">
        <f t="shared" si="48"/>
        <v>0</v>
      </c>
      <c r="AD95" s="381">
        <f t="shared" si="37"/>
        <v>18750</v>
      </c>
      <c r="AE95" s="381">
        <f t="shared" si="38"/>
        <v>25</v>
      </c>
      <c r="AF95" s="234">
        <f>SUM(AF96:AF101)</f>
        <v>0</v>
      </c>
      <c r="AG95" s="257"/>
      <c r="AH95" s="84"/>
      <c r="AI95" s="227">
        <f t="shared" si="39"/>
        <v>0</v>
      </c>
    </row>
    <row r="96" spans="1:35" ht="26.45" customHeight="1" x14ac:dyDescent="0.25">
      <c r="A96" s="231" t="s">
        <v>1165</v>
      </c>
      <c r="B96" s="230" t="s">
        <v>183</v>
      </c>
      <c r="C96" s="84"/>
      <c r="D96" s="84"/>
      <c r="E96" s="84"/>
      <c r="F96" s="84"/>
      <c r="G96" s="84"/>
      <c r="H96" s="84"/>
      <c r="I96" s="234"/>
      <c r="J96" s="234"/>
      <c r="K96" s="234"/>
      <c r="L96" s="234"/>
      <c r="M96" s="234"/>
      <c r="N96" s="234"/>
      <c r="O96" s="234"/>
      <c r="P96" s="234"/>
      <c r="Q96" s="234"/>
      <c r="R96" s="234"/>
      <c r="S96" s="234"/>
      <c r="T96" s="234"/>
      <c r="U96" s="234"/>
      <c r="V96" s="68">
        <f t="shared" ref="V96:V108" si="49">W96</f>
        <v>0</v>
      </c>
      <c r="W96" s="68"/>
      <c r="X96" s="234"/>
      <c r="Y96" s="234"/>
      <c r="Z96" s="257"/>
      <c r="AA96" s="362">
        <f t="shared" si="40"/>
        <v>0</v>
      </c>
      <c r="AB96" s="257"/>
      <c r="AC96" s="257"/>
      <c r="AD96" s="381">
        <f t="shared" si="37"/>
        <v>0</v>
      </c>
      <c r="AE96" s="381" t="e">
        <f t="shared" si="38"/>
        <v>#DIV/0!</v>
      </c>
      <c r="AF96" s="257"/>
      <c r="AG96" s="257"/>
      <c r="AH96" s="84"/>
      <c r="AI96" s="227">
        <f t="shared" si="39"/>
        <v>0</v>
      </c>
    </row>
    <row r="97" spans="1:36" ht="36.75" customHeight="1" x14ac:dyDescent="0.25">
      <c r="A97" s="240">
        <v>1</v>
      </c>
      <c r="B97" s="259" t="s">
        <v>900</v>
      </c>
      <c r="C97" s="84"/>
      <c r="D97" s="84">
        <v>1</v>
      </c>
      <c r="E97" s="84"/>
      <c r="F97" s="84"/>
      <c r="G97" s="84"/>
      <c r="H97" s="72" t="s">
        <v>901</v>
      </c>
      <c r="I97" s="269">
        <v>2500</v>
      </c>
      <c r="J97" s="269">
        <v>2500</v>
      </c>
      <c r="K97" s="257"/>
      <c r="L97" s="257"/>
      <c r="M97" s="257"/>
      <c r="N97" s="257"/>
      <c r="O97" s="257"/>
      <c r="P97" s="269">
        <v>500</v>
      </c>
      <c r="Q97" s="269">
        <v>500</v>
      </c>
      <c r="R97" s="269"/>
      <c r="S97" s="269"/>
      <c r="T97" s="269">
        <v>500</v>
      </c>
      <c r="U97" s="269">
        <v>500</v>
      </c>
      <c r="V97" s="68">
        <f t="shared" si="49"/>
        <v>500</v>
      </c>
      <c r="W97" s="68">
        <f>Y97</f>
        <v>500</v>
      </c>
      <c r="X97" s="269">
        <v>2500</v>
      </c>
      <c r="Y97" s="264">
        <f>K97+P97</f>
        <v>500</v>
      </c>
      <c r="Z97" s="264">
        <v>2000</v>
      </c>
      <c r="AA97" s="358">
        <f t="shared" si="40"/>
        <v>2000</v>
      </c>
      <c r="AB97" s="264">
        <v>2000</v>
      </c>
      <c r="AC97" s="264"/>
      <c r="AD97" s="381">
        <f t="shared" si="37"/>
        <v>0</v>
      </c>
      <c r="AE97" s="381">
        <f t="shared" si="38"/>
        <v>100</v>
      </c>
      <c r="AF97" s="257"/>
      <c r="AG97" s="257"/>
      <c r="AH97" s="84"/>
      <c r="AI97" s="227">
        <f t="shared" si="39"/>
        <v>0</v>
      </c>
    </row>
    <row r="98" spans="1:36" ht="36.75" customHeight="1" x14ac:dyDescent="0.25">
      <c r="A98" s="240">
        <v>2</v>
      </c>
      <c r="B98" s="259" t="s">
        <v>902</v>
      </c>
      <c r="C98" s="84"/>
      <c r="D98" s="84">
        <v>1</v>
      </c>
      <c r="E98" s="84"/>
      <c r="F98" s="84"/>
      <c r="G98" s="84"/>
      <c r="H98" s="72" t="s">
        <v>903</v>
      </c>
      <c r="I98" s="269">
        <v>2000</v>
      </c>
      <c r="J98" s="269">
        <v>2000</v>
      </c>
      <c r="K98" s="257"/>
      <c r="L98" s="257"/>
      <c r="M98" s="257"/>
      <c r="N98" s="257"/>
      <c r="O98" s="257"/>
      <c r="P98" s="269">
        <v>1060</v>
      </c>
      <c r="Q98" s="269">
        <v>1060</v>
      </c>
      <c r="R98" s="269"/>
      <c r="S98" s="269"/>
      <c r="T98" s="269">
        <v>1060</v>
      </c>
      <c r="U98" s="269">
        <v>1060</v>
      </c>
      <c r="V98" s="68">
        <f t="shared" si="49"/>
        <v>1060</v>
      </c>
      <c r="W98" s="68">
        <f>Y98</f>
        <v>1060</v>
      </c>
      <c r="X98" s="269">
        <v>2000</v>
      </c>
      <c r="Y98" s="264">
        <f>K98+P98</f>
        <v>1060</v>
      </c>
      <c r="Z98" s="264">
        <f>X98-Y98</f>
        <v>940</v>
      </c>
      <c r="AA98" s="358">
        <f t="shared" si="40"/>
        <v>940</v>
      </c>
      <c r="AB98" s="264">
        <v>940</v>
      </c>
      <c r="AC98" s="264"/>
      <c r="AD98" s="381">
        <f t="shared" si="37"/>
        <v>0</v>
      </c>
      <c r="AE98" s="381">
        <f t="shared" si="38"/>
        <v>100</v>
      </c>
      <c r="AF98" s="257"/>
      <c r="AG98" s="257"/>
      <c r="AH98" s="84"/>
      <c r="AI98" s="227">
        <f t="shared" si="39"/>
        <v>0</v>
      </c>
    </row>
    <row r="99" spans="1:36" s="238" customFormat="1" ht="23.45" customHeight="1" x14ac:dyDescent="0.25">
      <c r="A99" s="231" t="s">
        <v>1166</v>
      </c>
      <c r="B99" s="230" t="s">
        <v>189</v>
      </c>
      <c r="C99" s="236"/>
      <c r="D99" s="236"/>
      <c r="E99" s="236"/>
      <c r="F99" s="236"/>
      <c r="G99" s="236"/>
      <c r="H99" s="118"/>
      <c r="I99" s="270"/>
      <c r="J99" s="270"/>
      <c r="K99" s="271"/>
      <c r="L99" s="271"/>
      <c r="M99" s="271"/>
      <c r="N99" s="271"/>
      <c r="O99" s="271"/>
      <c r="P99" s="270"/>
      <c r="Q99" s="270"/>
      <c r="R99" s="270"/>
      <c r="S99" s="270"/>
      <c r="T99" s="270"/>
      <c r="U99" s="270"/>
      <c r="V99" s="68">
        <f t="shared" si="49"/>
        <v>0</v>
      </c>
      <c r="W99" s="225"/>
      <c r="X99" s="270"/>
      <c r="Y99" s="272"/>
      <c r="Z99" s="272"/>
      <c r="AA99" s="363">
        <f t="shared" si="40"/>
        <v>0</v>
      </c>
      <c r="AB99" s="272"/>
      <c r="AC99" s="272"/>
      <c r="AD99" s="381">
        <f t="shared" si="37"/>
        <v>0</v>
      </c>
      <c r="AE99" s="381" t="e">
        <f t="shared" si="38"/>
        <v>#DIV/0!</v>
      </c>
      <c r="AF99" s="271"/>
      <c r="AG99" s="271"/>
      <c r="AH99" s="236"/>
      <c r="AI99" s="227">
        <f t="shared" si="39"/>
        <v>0</v>
      </c>
    </row>
    <row r="100" spans="1:36" ht="56.25" customHeight="1" x14ac:dyDescent="0.25">
      <c r="A100" s="240">
        <v>3</v>
      </c>
      <c r="B100" s="259" t="s">
        <v>906</v>
      </c>
      <c r="C100" s="84"/>
      <c r="D100" s="84"/>
      <c r="E100" s="84"/>
      <c r="F100" s="84">
        <v>1</v>
      </c>
      <c r="G100" s="84"/>
      <c r="H100" s="259" t="s">
        <v>1156</v>
      </c>
      <c r="I100" s="269">
        <v>2500</v>
      </c>
      <c r="J100" s="269">
        <v>2500</v>
      </c>
      <c r="K100" s="257"/>
      <c r="L100" s="257"/>
      <c r="M100" s="257"/>
      <c r="N100" s="257"/>
      <c r="O100" s="257"/>
      <c r="P100" s="257"/>
      <c r="Q100" s="257"/>
      <c r="R100" s="257"/>
      <c r="S100" s="257"/>
      <c r="T100" s="257"/>
      <c r="U100" s="257"/>
      <c r="V100" s="68">
        <f>W100</f>
        <v>0</v>
      </c>
      <c r="W100" s="68">
        <f>Y100</f>
        <v>0</v>
      </c>
      <c r="X100" s="269">
        <v>2500</v>
      </c>
      <c r="Y100" s="264">
        <f>K100+P100</f>
        <v>0</v>
      </c>
      <c r="Z100" s="269">
        <v>1250</v>
      </c>
      <c r="AA100" s="364">
        <f>AB100+AC100</f>
        <v>1750</v>
      </c>
      <c r="AB100" s="269">
        <v>1750</v>
      </c>
      <c r="AC100" s="269"/>
      <c r="AD100" s="381">
        <f t="shared" si="37"/>
        <v>750</v>
      </c>
      <c r="AE100" s="381">
        <f t="shared" si="38"/>
        <v>70</v>
      </c>
      <c r="AF100" s="257"/>
      <c r="AG100" s="257"/>
      <c r="AH100" s="84"/>
      <c r="AI100" s="227">
        <f t="shared" si="39"/>
        <v>0</v>
      </c>
    </row>
    <row r="101" spans="1:36" s="365" customFormat="1" ht="44.25" hidden="1" customHeight="1" x14ac:dyDescent="0.25">
      <c r="A101" s="231" t="s">
        <v>207</v>
      </c>
      <c r="B101" s="230" t="s">
        <v>1171</v>
      </c>
      <c r="C101" s="236"/>
      <c r="D101" s="236"/>
      <c r="E101" s="236"/>
      <c r="F101" s="236"/>
      <c r="G101" s="236"/>
      <c r="H101" s="118"/>
      <c r="I101" s="270">
        <f>SUM(I102:I107)</f>
        <v>18000</v>
      </c>
      <c r="J101" s="270">
        <f t="shared" ref="J101:AC101" si="50">SUM(J102:J107)</f>
        <v>18000</v>
      </c>
      <c r="K101" s="270">
        <f t="shared" si="50"/>
        <v>0</v>
      </c>
      <c r="L101" s="270">
        <f t="shared" si="50"/>
        <v>0</v>
      </c>
      <c r="M101" s="270">
        <f t="shared" si="50"/>
        <v>0</v>
      </c>
      <c r="N101" s="270">
        <f t="shared" si="50"/>
        <v>0</v>
      </c>
      <c r="O101" s="270">
        <f t="shared" si="50"/>
        <v>0</v>
      </c>
      <c r="P101" s="270">
        <f t="shared" si="50"/>
        <v>0</v>
      </c>
      <c r="Q101" s="270">
        <f t="shared" si="50"/>
        <v>0</v>
      </c>
      <c r="R101" s="270">
        <f t="shared" si="50"/>
        <v>0</v>
      </c>
      <c r="S101" s="270">
        <f t="shared" si="50"/>
        <v>0</v>
      </c>
      <c r="T101" s="270">
        <f t="shared" si="50"/>
        <v>0</v>
      </c>
      <c r="U101" s="270">
        <f t="shared" si="50"/>
        <v>0</v>
      </c>
      <c r="V101" s="270">
        <f t="shared" si="50"/>
        <v>0</v>
      </c>
      <c r="W101" s="270">
        <f t="shared" si="50"/>
        <v>0</v>
      </c>
      <c r="X101" s="270">
        <f t="shared" si="50"/>
        <v>18000</v>
      </c>
      <c r="Y101" s="270">
        <f t="shared" si="50"/>
        <v>0</v>
      </c>
      <c r="Z101" s="270">
        <v>6500</v>
      </c>
      <c r="AA101" s="382">
        <f t="shared" si="50"/>
        <v>0</v>
      </c>
      <c r="AB101" s="270">
        <f t="shared" si="50"/>
        <v>0</v>
      </c>
      <c r="AC101" s="270">
        <f t="shared" si="50"/>
        <v>0</v>
      </c>
      <c r="AD101" s="381">
        <f t="shared" si="37"/>
        <v>18000</v>
      </c>
      <c r="AE101" s="381">
        <f t="shared" si="38"/>
        <v>0</v>
      </c>
      <c r="AF101" s="271"/>
      <c r="AG101" s="271"/>
      <c r="AH101" s="93" t="s">
        <v>1174</v>
      </c>
      <c r="AI101" s="227">
        <f t="shared" si="39"/>
        <v>0</v>
      </c>
      <c r="AJ101" s="238"/>
    </row>
    <row r="102" spans="1:36" s="350" customFormat="1" ht="56.25" hidden="1" customHeight="1" x14ac:dyDescent="0.25">
      <c r="A102" s="240">
        <v>1</v>
      </c>
      <c r="B102" s="259" t="s">
        <v>904</v>
      </c>
      <c r="C102" s="84"/>
      <c r="D102" s="84"/>
      <c r="E102" s="84">
        <v>1</v>
      </c>
      <c r="F102" s="84"/>
      <c r="G102" s="84"/>
      <c r="H102" s="84"/>
      <c r="I102" s="269">
        <f>5000</f>
        <v>5000</v>
      </c>
      <c r="J102" s="269">
        <f>5000</f>
        <v>5000</v>
      </c>
      <c r="K102" s="257"/>
      <c r="L102" s="257"/>
      <c r="M102" s="257"/>
      <c r="N102" s="257"/>
      <c r="O102" s="257"/>
      <c r="P102" s="257"/>
      <c r="Q102" s="257"/>
      <c r="R102" s="257"/>
      <c r="S102" s="257"/>
      <c r="T102" s="257"/>
      <c r="U102" s="257"/>
      <c r="V102" s="68">
        <f t="shared" si="49"/>
        <v>0</v>
      </c>
      <c r="W102" s="68">
        <f t="shared" ref="W102:W107" si="51">Y102</f>
        <v>0</v>
      </c>
      <c r="X102" s="269">
        <v>5000</v>
      </c>
      <c r="Y102" s="264">
        <f t="shared" ref="Y102:Y107" si="52">K102+P102</f>
        <v>0</v>
      </c>
      <c r="Z102" s="269"/>
      <c r="AA102" s="364">
        <f t="shared" si="40"/>
        <v>0</v>
      </c>
      <c r="AB102" s="269"/>
      <c r="AC102" s="269"/>
      <c r="AD102" s="381">
        <f t="shared" si="37"/>
        <v>5000</v>
      </c>
      <c r="AE102" s="381">
        <f t="shared" si="38"/>
        <v>0</v>
      </c>
      <c r="AF102" s="257"/>
      <c r="AG102" s="257"/>
      <c r="AH102" s="84"/>
      <c r="AI102" s="227">
        <f t="shared" si="39"/>
        <v>0</v>
      </c>
      <c r="AJ102" s="194"/>
    </row>
    <row r="103" spans="1:36" s="350" customFormat="1" ht="56.25" hidden="1" customHeight="1" x14ac:dyDescent="0.25">
      <c r="A103" s="240">
        <v>2</v>
      </c>
      <c r="B103" s="259" t="s">
        <v>905</v>
      </c>
      <c r="C103" s="84"/>
      <c r="D103" s="84"/>
      <c r="E103" s="84">
        <v>1</v>
      </c>
      <c r="F103" s="84"/>
      <c r="G103" s="84"/>
      <c r="H103" s="84"/>
      <c r="I103" s="269">
        <v>3000</v>
      </c>
      <c r="J103" s="269">
        <v>3000</v>
      </c>
      <c r="K103" s="257"/>
      <c r="L103" s="257"/>
      <c r="M103" s="257"/>
      <c r="N103" s="257"/>
      <c r="O103" s="257"/>
      <c r="P103" s="257"/>
      <c r="Q103" s="257"/>
      <c r="R103" s="257"/>
      <c r="S103" s="257"/>
      <c r="T103" s="257"/>
      <c r="U103" s="257"/>
      <c r="V103" s="68">
        <f t="shared" si="49"/>
        <v>0</v>
      </c>
      <c r="W103" s="68">
        <f t="shared" si="51"/>
        <v>0</v>
      </c>
      <c r="X103" s="269">
        <v>3000</v>
      </c>
      <c r="Y103" s="264">
        <f t="shared" si="52"/>
        <v>0</v>
      </c>
      <c r="Z103" s="269"/>
      <c r="AA103" s="364">
        <f t="shared" si="40"/>
        <v>0</v>
      </c>
      <c r="AB103" s="269"/>
      <c r="AC103" s="269"/>
      <c r="AD103" s="381">
        <f t="shared" si="37"/>
        <v>3000</v>
      </c>
      <c r="AE103" s="381">
        <f t="shared" si="38"/>
        <v>0</v>
      </c>
      <c r="AF103" s="257"/>
      <c r="AG103" s="257"/>
      <c r="AH103" s="84"/>
      <c r="AI103" s="227">
        <f t="shared" si="39"/>
        <v>0</v>
      </c>
      <c r="AJ103" s="194"/>
    </row>
    <row r="104" spans="1:36" s="350" customFormat="1" ht="48" hidden="1" customHeight="1" x14ac:dyDescent="0.25">
      <c r="A104" s="240">
        <v>4</v>
      </c>
      <c r="B104" s="259" t="s">
        <v>907</v>
      </c>
      <c r="C104" s="84"/>
      <c r="D104" s="84"/>
      <c r="E104" s="84">
        <v>1</v>
      </c>
      <c r="F104" s="84"/>
      <c r="G104" s="84"/>
      <c r="H104" s="84"/>
      <c r="I104" s="269">
        <v>3447</v>
      </c>
      <c r="J104" s="269">
        <v>3447</v>
      </c>
      <c r="K104" s="257"/>
      <c r="L104" s="257"/>
      <c r="M104" s="257"/>
      <c r="N104" s="257"/>
      <c r="O104" s="257"/>
      <c r="P104" s="257"/>
      <c r="Q104" s="257"/>
      <c r="R104" s="257"/>
      <c r="S104" s="257"/>
      <c r="T104" s="257"/>
      <c r="U104" s="257"/>
      <c r="V104" s="68">
        <f t="shared" si="49"/>
        <v>0</v>
      </c>
      <c r="W104" s="68">
        <f t="shared" si="51"/>
        <v>0</v>
      </c>
      <c r="X104" s="269">
        <v>3447</v>
      </c>
      <c r="Y104" s="264">
        <f t="shared" si="52"/>
        <v>0</v>
      </c>
      <c r="Z104" s="269"/>
      <c r="AA104" s="364">
        <f t="shared" si="40"/>
        <v>0</v>
      </c>
      <c r="AB104" s="269"/>
      <c r="AC104" s="269"/>
      <c r="AD104" s="381">
        <f t="shared" si="37"/>
        <v>3447</v>
      </c>
      <c r="AE104" s="381">
        <f t="shared" si="38"/>
        <v>0</v>
      </c>
      <c r="AF104" s="257"/>
      <c r="AG104" s="257"/>
      <c r="AH104" s="84"/>
      <c r="AI104" s="227">
        <f t="shared" si="39"/>
        <v>0</v>
      </c>
      <c r="AJ104" s="194"/>
    </row>
    <row r="105" spans="1:36" s="350" customFormat="1" ht="56.25" hidden="1" customHeight="1" x14ac:dyDescent="0.25">
      <c r="A105" s="240">
        <v>5</v>
      </c>
      <c r="B105" s="259" t="s">
        <v>908</v>
      </c>
      <c r="C105" s="84"/>
      <c r="D105" s="84"/>
      <c r="E105" s="84">
        <v>1</v>
      </c>
      <c r="F105" s="84"/>
      <c r="G105" s="84"/>
      <c r="H105" s="84"/>
      <c r="I105" s="269">
        <v>1500</v>
      </c>
      <c r="J105" s="269">
        <v>1500</v>
      </c>
      <c r="K105" s="257"/>
      <c r="L105" s="257"/>
      <c r="M105" s="257"/>
      <c r="N105" s="257"/>
      <c r="O105" s="257"/>
      <c r="P105" s="257"/>
      <c r="Q105" s="257"/>
      <c r="R105" s="257"/>
      <c r="S105" s="257"/>
      <c r="T105" s="257"/>
      <c r="U105" s="257"/>
      <c r="V105" s="68">
        <f t="shared" si="49"/>
        <v>0</v>
      </c>
      <c r="W105" s="68">
        <f t="shared" si="51"/>
        <v>0</v>
      </c>
      <c r="X105" s="269">
        <v>1500</v>
      </c>
      <c r="Y105" s="264">
        <f t="shared" si="52"/>
        <v>0</v>
      </c>
      <c r="Z105" s="269"/>
      <c r="AA105" s="364">
        <f t="shared" si="40"/>
        <v>0</v>
      </c>
      <c r="AB105" s="269"/>
      <c r="AC105" s="269"/>
      <c r="AD105" s="381">
        <f t="shared" si="37"/>
        <v>1500</v>
      </c>
      <c r="AE105" s="381">
        <f t="shared" si="38"/>
        <v>0</v>
      </c>
      <c r="AF105" s="257"/>
      <c r="AG105" s="257"/>
      <c r="AH105" s="84"/>
      <c r="AI105" s="227">
        <f t="shared" si="39"/>
        <v>0</v>
      </c>
      <c r="AJ105" s="194"/>
    </row>
    <row r="106" spans="1:36" s="350" customFormat="1" ht="56.25" hidden="1" customHeight="1" x14ac:dyDescent="0.25">
      <c r="A106" s="240">
        <v>6</v>
      </c>
      <c r="B106" s="259" t="s">
        <v>909</v>
      </c>
      <c r="C106" s="84"/>
      <c r="D106" s="84"/>
      <c r="E106" s="84">
        <v>1</v>
      </c>
      <c r="F106" s="84"/>
      <c r="G106" s="84"/>
      <c r="H106" s="84"/>
      <c r="I106" s="269">
        <v>3000</v>
      </c>
      <c r="J106" s="269">
        <v>3000</v>
      </c>
      <c r="K106" s="257"/>
      <c r="L106" s="257"/>
      <c r="M106" s="257"/>
      <c r="N106" s="257"/>
      <c r="O106" s="257"/>
      <c r="P106" s="257"/>
      <c r="Q106" s="257"/>
      <c r="R106" s="257"/>
      <c r="S106" s="257"/>
      <c r="T106" s="257"/>
      <c r="U106" s="257"/>
      <c r="V106" s="68">
        <f t="shared" si="49"/>
        <v>0</v>
      </c>
      <c r="W106" s="68">
        <f t="shared" si="51"/>
        <v>0</v>
      </c>
      <c r="X106" s="269">
        <v>3000</v>
      </c>
      <c r="Y106" s="264">
        <f t="shared" si="52"/>
        <v>0</v>
      </c>
      <c r="Z106" s="269"/>
      <c r="AA106" s="364">
        <f t="shared" si="40"/>
        <v>0</v>
      </c>
      <c r="AB106" s="269"/>
      <c r="AC106" s="269"/>
      <c r="AD106" s="381">
        <f t="shared" si="37"/>
        <v>3000</v>
      </c>
      <c r="AE106" s="381">
        <f t="shared" si="38"/>
        <v>0</v>
      </c>
      <c r="AF106" s="257"/>
      <c r="AG106" s="257"/>
      <c r="AH106" s="84"/>
      <c r="AI106" s="227">
        <f t="shared" si="39"/>
        <v>0</v>
      </c>
      <c r="AJ106" s="194"/>
    </row>
    <row r="107" spans="1:36" s="350" customFormat="1" ht="56.25" hidden="1" customHeight="1" x14ac:dyDescent="0.25">
      <c r="A107" s="240">
        <v>7</v>
      </c>
      <c r="B107" s="259" t="s">
        <v>910</v>
      </c>
      <c r="C107" s="84"/>
      <c r="D107" s="84"/>
      <c r="E107" s="84">
        <v>1</v>
      </c>
      <c r="F107" s="84"/>
      <c r="G107" s="84"/>
      <c r="H107" s="84"/>
      <c r="I107" s="269">
        <v>2053</v>
      </c>
      <c r="J107" s="269">
        <v>2053</v>
      </c>
      <c r="K107" s="257"/>
      <c r="L107" s="257"/>
      <c r="M107" s="257"/>
      <c r="N107" s="257"/>
      <c r="O107" s="257"/>
      <c r="P107" s="257"/>
      <c r="Q107" s="257"/>
      <c r="R107" s="257"/>
      <c r="S107" s="257"/>
      <c r="T107" s="257"/>
      <c r="U107" s="257"/>
      <c r="V107" s="68">
        <f t="shared" si="49"/>
        <v>0</v>
      </c>
      <c r="W107" s="68">
        <f t="shared" si="51"/>
        <v>0</v>
      </c>
      <c r="X107" s="269">
        <v>2053</v>
      </c>
      <c r="Y107" s="264">
        <f t="shared" si="52"/>
        <v>0</v>
      </c>
      <c r="Z107" s="269"/>
      <c r="AA107" s="364">
        <f t="shared" si="40"/>
        <v>0</v>
      </c>
      <c r="AB107" s="269"/>
      <c r="AC107" s="269"/>
      <c r="AD107" s="381">
        <f t="shared" si="37"/>
        <v>2053</v>
      </c>
      <c r="AE107" s="381">
        <f t="shared" si="38"/>
        <v>0</v>
      </c>
      <c r="AF107" s="257"/>
      <c r="AG107" s="257"/>
      <c r="AH107" s="84"/>
      <c r="AI107" s="227">
        <f t="shared" si="39"/>
        <v>0</v>
      </c>
      <c r="AJ107" s="194"/>
    </row>
    <row r="108" spans="1:36" ht="39" customHeight="1" x14ac:dyDescent="0.25">
      <c r="A108" s="231" t="s">
        <v>86</v>
      </c>
      <c r="B108" s="118" t="s">
        <v>586</v>
      </c>
      <c r="C108" s="84"/>
      <c r="D108" s="84"/>
      <c r="E108" s="84"/>
      <c r="F108" s="84"/>
      <c r="G108" s="84"/>
      <c r="H108" s="84"/>
      <c r="I108" s="256">
        <f t="shared" ref="I108:U108" si="53">I109</f>
        <v>25000</v>
      </c>
      <c r="J108" s="256">
        <f t="shared" si="53"/>
        <v>25000</v>
      </c>
      <c r="K108" s="256">
        <f t="shared" si="53"/>
        <v>0</v>
      </c>
      <c r="L108" s="256">
        <f t="shared" si="53"/>
        <v>0</v>
      </c>
      <c r="M108" s="256">
        <f t="shared" si="53"/>
        <v>0</v>
      </c>
      <c r="N108" s="256">
        <f t="shared" si="53"/>
        <v>0</v>
      </c>
      <c r="O108" s="256">
        <f t="shared" si="53"/>
        <v>0</v>
      </c>
      <c r="P108" s="256">
        <f t="shared" si="53"/>
        <v>2000</v>
      </c>
      <c r="Q108" s="256">
        <f t="shared" si="53"/>
        <v>2000</v>
      </c>
      <c r="R108" s="256">
        <f t="shared" si="53"/>
        <v>0</v>
      </c>
      <c r="S108" s="256">
        <f t="shared" si="53"/>
        <v>0</v>
      </c>
      <c r="T108" s="256">
        <f t="shared" si="53"/>
        <v>2000</v>
      </c>
      <c r="U108" s="256">
        <f t="shared" si="53"/>
        <v>2000</v>
      </c>
      <c r="V108" s="68">
        <f t="shared" si="49"/>
        <v>2000</v>
      </c>
      <c r="W108" s="256">
        <f>W109</f>
        <v>2000</v>
      </c>
      <c r="X108" s="256">
        <f>X109</f>
        <v>25000</v>
      </c>
      <c r="Y108" s="256">
        <f>Y109</f>
        <v>2000</v>
      </c>
      <c r="Z108" s="256">
        <f>Z109</f>
        <v>14177</v>
      </c>
      <c r="AA108" s="354">
        <f t="shared" si="40"/>
        <v>15677</v>
      </c>
      <c r="AB108" s="256">
        <f>AB109</f>
        <v>15677</v>
      </c>
      <c r="AC108" s="256">
        <f>AC109</f>
        <v>0</v>
      </c>
      <c r="AD108" s="381">
        <f t="shared" si="37"/>
        <v>7323</v>
      </c>
      <c r="AE108" s="381">
        <f t="shared" si="38"/>
        <v>70.707999999999998</v>
      </c>
      <c r="AF108" s="256">
        <f>AF109</f>
        <v>0</v>
      </c>
      <c r="AG108" s="257"/>
      <c r="AH108" s="84"/>
      <c r="AI108" s="227">
        <f t="shared" si="39"/>
        <v>0</v>
      </c>
    </row>
    <row r="109" spans="1:36" ht="31.5" x14ac:dyDescent="0.25">
      <c r="A109" s="231" t="s">
        <v>911</v>
      </c>
      <c r="B109" s="230" t="s">
        <v>877</v>
      </c>
      <c r="C109" s="84"/>
      <c r="D109" s="84"/>
      <c r="E109" s="84"/>
      <c r="F109" s="84"/>
      <c r="G109" s="84"/>
      <c r="H109" s="84"/>
      <c r="I109" s="256">
        <f>SUM(I110:I115)</f>
        <v>25000</v>
      </c>
      <c r="J109" s="256">
        <f t="shared" ref="J109:AC109" si="54">SUM(J110:J115)</f>
        <v>25000</v>
      </c>
      <c r="K109" s="256">
        <f t="shared" si="54"/>
        <v>0</v>
      </c>
      <c r="L109" s="256">
        <f t="shared" si="54"/>
        <v>0</v>
      </c>
      <c r="M109" s="256">
        <f t="shared" si="54"/>
        <v>0</v>
      </c>
      <c r="N109" s="256">
        <f t="shared" si="54"/>
        <v>0</v>
      </c>
      <c r="O109" s="256">
        <f t="shared" si="54"/>
        <v>0</v>
      </c>
      <c r="P109" s="256">
        <f t="shared" si="54"/>
        <v>2000</v>
      </c>
      <c r="Q109" s="256">
        <f t="shared" si="54"/>
        <v>2000</v>
      </c>
      <c r="R109" s="256">
        <f t="shared" si="54"/>
        <v>0</v>
      </c>
      <c r="S109" s="256">
        <f t="shared" si="54"/>
        <v>0</v>
      </c>
      <c r="T109" s="256">
        <f t="shared" si="54"/>
        <v>2000</v>
      </c>
      <c r="U109" s="256">
        <f t="shared" si="54"/>
        <v>2000</v>
      </c>
      <c r="V109" s="256">
        <f t="shared" si="54"/>
        <v>2000</v>
      </c>
      <c r="W109" s="256">
        <f t="shared" si="54"/>
        <v>2000</v>
      </c>
      <c r="X109" s="256">
        <f t="shared" si="54"/>
        <v>25000</v>
      </c>
      <c r="Y109" s="256">
        <f t="shared" si="54"/>
        <v>2000</v>
      </c>
      <c r="Z109" s="256">
        <f>SUM(Z110:Z115)</f>
        <v>14177</v>
      </c>
      <c r="AA109" s="354">
        <f t="shared" si="54"/>
        <v>15677</v>
      </c>
      <c r="AB109" s="256">
        <f t="shared" si="54"/>
        <v>15677</v>
      </c>
      <c r="AC109" s="256">
        <f t="shared" si="54"/>
        <v>0</v>
      </c>
      <c r="AD109" s="381">
        <f t="shared" si="37"/>
        <v>7323</v>
      </c>
      <c r="AE109" s="381">
        <f t="shared" si="38"/>
        <v>70.707999999999998</v>
      </c>
      <c r="AF109" s="256">
        <f>SUM(AF110:AF114)</f>
        <v>0</v>
      </c>
      <c r="AG109" s="257"/>
      <c r="AH109" s="84"/>
      <c r="AI109" s="227">
        <f t="shared" si="39"/>
        <v>0</v>
      </c>
    </row>
    <row r="110" spans="1:36" ht="15.75" x14ac:dyDescent="0.25">
      <c r="A110" s="231" t="s">
        <v>182</v>
      </c>
      <c r="B110" s="230" t="s">
        <v>189</v>
      </c>
      <c r="C110" s="84"/>
      <c r="D110" s="84"/>
      <c r="E110" s="84"/>
      <c r="F110" s="84"/>
      <c r="G110" s="84"/>
      <c r="H110" s="84"/>
      <c r="I110" s="256"/>
      <c r="J110" s="256"/>
      <c r="K110" s="256"/>
      <c r="L110" s="256"/>
      <c r="M110" s="256"/>
      <c r="N110" s="256"/>
      <c r="O110" s="256"/>
      <c r="P110" s="256"/>
      <c r="Q110" s="256"/>
      <c r="R110" s="256"/>
      <c r="S110" s="256"/>
      <c r="T110" s="256"/>
      <c r="U110" s="256"/>
      <c r="V110" s="68">
        <f>W110</f>
        <v>0</v>
      </c>
      <c r="W110" s="68"/>
      <c r="X110" s="256"/>
      <c r="Y110" s="256"/>
      <c r="Z110" s="257"/>
      <c r="AA110" s="362">
        <f>AB110+AC110</f>
        <v>0</v>
      </c>
      <c r="AB110" s="257"/>
      <c r="AC110" s="257"/>
      <c r="AD110" s="381">
        <f t="shared" si="37"/>
        <v>0</v>
      </c>
      <c r="AE110" s="381" t="e">
        <f t="shared" si="38"/>
        <v>#DIV/0!</v>
      </c>
      <c r="AF110" s="257"/>
      <c r="AG110" s="257"/>
      <c r="AH110" s="84"/>
      <c r="AI110" s="227">
        <f t="shared" si="39"/>
        <v>0</v>
      </c>
      <c r="AJ110" s="369">
        <f>SUM(AA111:AA114)</f>
        <v>15677</v>
      </c>
    </row>
    <row r="111" spans="1:36" ht="37.5" customHeight="1" x14ac:dyDescent="0.25">
      <c r="A111" s="240">
        <v>1</v>
      </c>
      <c r="B111" s="259" t="s">
        <v>912</v>
      </c>
      <c r="C111" s="84"/>
      <c r="D111" s="84"/>
      <c r="E111" s="84"/>
      <c r="F111" s="84">
        <v>1</v>
      </c>
      <c r="G111" s="84"/>
      <c r="H111" s="72" t="s">
        <v>913</v>
      </c>
      <c r="I111" s="263">
        <v>3000</v>
      </c>
      <c r="J111" s="263">
        <v>3000</v>
      </c>
      <c r="K111" s="257"/>
      <c r="L111" s="257"/>
      <c r="M111" s="257"/>
      <c r="N111" s="257"/>
      <c r="O111" s="257"/>
      <c r="P111" s="62">
        <v>400</v>
      </c>
      <c r="Q111" s="62">
        <v>400</v>
      </c>
      <c r="R111" s="62"/>
      <c r="S111" s="62"/>
      <c r="T111" s="62">
        <v>400</v>
      </c>
      <c r="U111" s="62">
        <v>400</v>
      </c>
      <c r="V111" s="68">
        <f>W111</f>
        <v>400</v>
      </c>
      <c r="W111" s="68">
        <f>Y111</f>
        <v>400</v>
      </c>
      <c r="X111" s="263">
        <v>3000</v>
      </c>
      <c r="Y111" s="264">
        <f>K111+P111</f>
        <v>400</v>
      </c>
      <c r="Z111" s="264">
        <f>X111-Y111</f>
        <v>2600</v>
      </c>
      <c r="AA111" s="358">
        <f t="shared" si="40"/>
        <v>2600</v>
      </c>
      <c r="AB111" s="264">
        <v>2600</v>
      </c>
      <c r="AC111" s="264"/>
      <c r="AD111" s="381">
        <f t="shared" si="37"/>
        <v>0</v>
      </c>
      <c r="AE111" s="381">
        <f t="shared" si="38"/>
        <v>100</v>
      </c>
      <c r="AF111" s="257"/>
      <c r="AG111" s="257"/>
      <c r="AH111" s="84"/>
      <c r="AI111" s="227">
        <f t="shared" si="39"/>
        <v>0</v>
      </c>
    </row>
    <row r="112" spans="1:36" ht="37.5" customHeight="1" x14ac:dyDescent="0.25">
      <c r="A112" s="240">
        <v>3</v>
      </c>
      <c r="B112" s="259" t="s">
        <v>915</v>
      </c>
      <c r="C112" s="84"/>
      <c r="D112" s="84"/>
      <c r="E112" s="84"/>
      <c r="F112" s="84">
        <v>1</v>
      </c>
      <c r="G112" s="84"/>
      <c r="H112" s="72" t="s">
        <v>916</v>
      </c>
      <c r="I112" s="263">
        <v>2400</v>
      </c>
      <c r="J112" s="263">
        <v>2400</v>
      </c>
      <c r="K112" s="257"/>
      <c r="L112" s="257"/>
      <c r="M112" s="257"/>
      <c r="N112" s="257"/>
      <c r="O112" s="257"/>
      <c r="P112" s="62">
        <v>300</v>
      </c>
      <c r="Q112" s="62">
        <v>300</v>
      </c>
      <c r="R112" s="62"/>
      <c r="S112" s="62"/>
      <c r="T112" s="62">
        <v>300</v>
      </c>
      <c r="U112" s="62">
        <v>300</v>
      </c>
      <c r="V112" s="68">
        <f>W112</f>
        <v>300</v>
      </c>
      <c r="W112" s="68">
        <f>Y112</f>
        <v>300</v>
      </c>
      <c r="X112" s="263">
        <v>2400</v>
      </c>
      <c r="Y112" s="264">
        <f>K112+P112</f>
        <v>300</v>
      </c>
      <c r="Z112" s="264">
        <f>X112-Y112</f>
        <v>2100</v>
      </c>
      <c r="AA112" s="358">
        <f t="shared" si="40"/>
        <v>2100</v>
      </c>
      <c r="AB112" s="264">
        <v>2100</v>
      </c>
      <c r="AC112" s="264"/>
      <c r="AD112" s="381">
        <f t="shared" si="37"/>
        <v>0</v>
      </c>
      <c r="AE112" s="381">
        <f t="shared" si="38"/>
        <v>100</v>
      </c>
      <c r="AF112" s="257"/>
      <c r="AG112" s="257"/>
      <c r="AH112" s="84"/>
      <c r="AI112" s="227">
        <f t="shared" si="39"/>
        <v>0</v>
      </c>
    </row>
    <row r="113" spans="1:36" ht="37.5" customHeight="1" x14ac:dyDescent="0.25">
      <c r="A113" s="240">
        <v>4</v>
      </c>
      <c r="B113" s="259" t="s">
        <v>917</v>
      </c>
      <c r="C113" s="84"/>
      <c r="D113" s="84"/>
      <c r="E113" s="84"/>
      <c r="F113" s="84">
        <v>1</v>
      </c>
      <c r="G113" s="84"/>
      <c r="H113" s="72" t="s">
        <v>918</v>
      </c>
      <c r="I113" s="263">
        <v>2200</v>
      </c>
      <c r="J113" s="263">
        <v>2200</v>
      </c>
      <c r="K113" s="257"/>
      <c r="L113" s="257"/>
      <c r="M113" s="257"/>
      <c r="N113" s="257"/>
      <c r="O113" s="257"/>
      <c r="P113" s="62">
        <v>300</v>
      </c>
      <c r="Q113" s="62">
        <v>300</v>
      </c>
      <c r="R113" s="62"/>
      <c r="S113" s="62"/>
      <c r="T113" s="62">
        <v>300</v>
      </c>
      <c r="U113" s="62">
        <v>300</v>
      </c>
      <c r="V113" s="68">
        <f>W113</f>
        <v>300</v>
      </c>
      <c r="W113" s="68">
        <f>Y113</f>
        <v>300</v>
      </c>
      <c r="X113" s="263">
        <v>2200</v>
      </c>
      <c r="Y113" s="264">
        <f>K113+P113</f>
        <v>300</v>
      </c>
      <c r="Z113" s="264">
        <f>X113-Y113</f>
        <v>1900</v>
      </c>
      <c r="AA113" s="358">
        <f t="shared" si="40"/>
        <v>1900</v>
      </c>
      <c r="AB113" s="264">
        <v>1900</v>
      </c>
      <c r="AC113" s="264"/>
      <c r="AD113" s="381">
        <f t="shared" si="37"/>
        <v>0</v>
      </c>
      <c r="AE113" s="381">
        <f t="shared" si="38"/>
        <v>100</v>
      </c>
      <c r="AF113" s="257"/>
      <c r="AG113" s="257"/>
      <c r="AH113" s="84"/>
      <c r="AI113" s="227">
        <f t="shared" si="39"/>
        <v>0</v>
      </c>
    </row>
    <row r="114" spans="1:36" ht="37.5" customHeight="1" x14ac:dyDescent="0.25">
      <c r="A114" s="240">
        <v>1</v>
      </c>
      <c r="B114" s="259" t="s">
        <v>919</v>
      </c>
      <c r="C114" s="84"/>
      <c r="D114" s="84"/>
      <c r="E114" s="84"/>
      <c r="F114" s="84">
        <v>1</v>
      </c>
      <c r="G114" s="84"/>
      <c r="H114" s="72" t="s">
        <v>920</v>
      </c>
      <c r="I114" s="263">
        <v>14000</v>
      </c>
      <c r="J114" s="263">
        <v>14000</v>
      </c>
      <c r="K114" s="257"/>
      <c r="L114" s="257"/>
      <c r="M114" s="257"/>
      <c r="N114" s="257"/>
      <c r="O114" s="257"/>
      <c r="P114" s="62">
        <v>1000</v>
      </c>
      <c r="Q114" s="62">
        <v>1000</v>
      </c>
      <c r="R114" s="62"/>
      <c r="S114" s="62"/>
      <c r="T114" s="62">
        <v>1000</v>
      </c>
      <c r="U114" s="62">
        <v>1000</v>
      </c>
      <c r="V114" s="68">
        <f>W114</f>
        <v>1000</v>
      </c>
      <c r="W114" s="68">
        <f>Y114</f>
        <v>1000</v>
      </c>
      <c r="X114" s="263">
        <v>14000</v>
      </c>
      <c r="Y114" s="264">
        <f>K114+P114</f>
        <v>1000</v>
      </c>
      <c r="Z114" s="264">
        <f>7000-423+500</f>
        <v>7077</v>
      </c>
      <c r="AA114" s="358">
        <f t="shared" si="40"/>
        <v>9077</v>
      </c>
      <c r="AB114" s="264">
        <v>9077</v>
      </c>
      <c r="AC114" s="264"/>
      <c r="AD114" s="381">
        <f t="shared" si="37"/>
        <v>3923</v>
      </c>
      <c r="AE114" s="381">
        <f t="shared" si="38"/>
        <v>71.978571428571428</v>
      </c>
      <c r="AF114" s="257"/>
      <c r="AG114" s="257"/>
      <c r="AH114" s="84"/>
      <c r="AI114" s="227">
        <f t="shared" si="39"/>
        <v>0</v>
      </c>
    </row>
    <row r="115" spans="1:36" s="365" customFormat="1" ht="37.5" hidden="1" customHeight="1" x14ac:dyDescent="0.25">
      <c r="A115" s="231" t="s">
        <v>207</v>
      </c>
      <c r="B115" s="230" t="s">
        <v>1171</v>
      </c>
      <c r="C115" s="236"/>
      <c r="D115" s="236"/>
      <c r="E115" s="236"/>
      <c r="F115" s="236"/>
      <c r="G115" s="236"/>
      <c r="H115" s="118"/>
      <c r="I115" s="256">
        <f>I116</f>
        <v>3400</v>
      </c>
      <c r="J115" s="256">
        <f t="shared" ref="J115:AC115" si="55">J116</f>
        <v>3400</v>
      </c>
      <c r="K115" s="256">
        <f t="shared" si="55"/>
        <v>0</v>
      </c>
      <c r="L115" s="256">
        <f t="shared" si="55"/>
        <v>0</v>
      </c>
      <c r="M115" s="256">
        <f t="shared" si="55"/>
        <v>0</v>
      </c>
      <c r="N115" s="256">
        <f t="shared" si="55"/>
        <v>0</v>
      </c>
      <c r="O115" s="256">
        <f t="shared" si="55"/>
        <v>0</v>
      </c>
      <c r="P115" s="256">
        <f t="shared" si="55"/>
        <v>0</v>
      </c>
      <c r="Q115" s="256">
        <f t="shared" si="55"/>
        <v>0</v>
      </c>
      <c r="R115" s="256">
        <f t="shared" si="55"/>
        <v>0</v>
      </c>
      <c r="S115" s="256">
        <f t="shared" si="55"/>
        <v>0</v>
      </c>
      <c r="T115" s="256">
        <f t="shared" si="55"/>
        <v>0</v>
      </c>
      <c r="U115" s="256">
        <f t="shared" si="55"/>
        <v>0</v>
      </c>
      <c r="V115" s="256">
        <f t="shared" si="55"/>
        <v>0</v>
      </c>
      <c r="W115" s="256">
        <f t="shared" si="55"/>
        <v>0</v>
      </c>
      <c r="X115" s="256">
        <f t="shared" si="55"/>
        <v>3400</v>
      </c>
      <c r="Y115" s="256">
        <f t="shared" si="55"/>
        <v>0</v>
      </c>
      <c r="Z115" s="256">
        <v>500</v>
      </c>
      <c r="AA115" s="354">
        <f t="shared" si="55"/>
        <v>0</v>
      </c>
      <c r="AB115" s="256">
        <f t="shared" si="55"/>
        <v>0</v>
      </c>
      <c r="AC115" s="256">
        <f t="shared" si="55"/>
        <v>0</v>
      </c>
      <c r="AD115" s="381">
        <f t="shared" si="37"/>
        <v>3400</v>
      </c>
      <c r="AE115" s="381">
        <f t="shared" si="38"/>
        <v>0</v>
      </c>
      <c r="AF115" s="271"/>
      <c r="AG115" s="271"/>
      <c r="AH115" s="105" t="s">
        <v>1174</v>
      </c>
      <c r="AI115" s="227">
        <f t="shared" si="39"/>
        <v>0</v>
      </c>
      <c r="AJ115" s="238"/>
    </row>
    <row r="116" spans="1:36" s="350" customFormat="1" ht="37.5" hidden="1" customHeight="1" x14ac:dyDescent="0.25">
      <c r="A116" s="240">
        <v>1</v>
      </c>
      <c r="B116" s="259" t="s">
        <v>914</v>
      </c>
      <c r="C116" s="84"/>
      <c r="D116" s="84"/>
      <c r="E116" s="84">
        <v>1</v>
      </c>
      <c r="F116" s="84"/>
      <c r="G116" s="84"/>
      <c r="H116" s="84"/>
      <c r="I116" s="263">
        <v>3400</v>
      </c>
      <c r="J116" s="263">
        <v>3400</v>
      </c>
      <c r="K116" s="257"/>
      <c r="L116" s="257"/>
      <c r="M116" s="257"/>
      <c r="N116" s="257"/>
      <c r="O116" s="257"/>
      <c r="P116" s="257"/>
      <c r="Q116" s="257"/>
      <c r="R116" s="257"/>
      <c r="S116" s="257"/>
      <c r="T116" s="257"/>
      <c r="U116" s="257"/>
      <c r="V116" s="68">
        <f>W116</f>
        <v>0</v>
      </c>
      <c r="W116" s="68">
        <f>Y116</f>
        <v>0</v>
      </c>
      <c r="X116" s="263">
        <v>3400</v>
      </c>
      <c r="Y116" s="264">
        <f>K116+P116</f>
        <v>0</v>
      </c>
      <c r="Z116" s="264"/>
      <c r="AA116" s="358">
        <f>AB116+AC116</f>
        <v>0</v>
      </c>
      <c r="AB116" s="264"/>
      <c r="AC116" s="264"/>
      <c r="AD116" s="381">
        <f t="shared" si="37"/>
        <v>3400</v>
      </c>
      <c r="AE116" s="381">
        <f t="shared" si="38"/>
        <v>0</v>
      </c>
      <c r="AF116" s="257"/>
      <c r="AG116" s="257"/>
      <c r="AH116" s="84"/>
      <c r="AI116" s="227">
        <f t="shared" si="39"/>
        <v>0</v>
      </c>
      <c r="AJ116" s="194"/>
    </row>
    <row r="117" spans="1:36" ht="32.25" customHeight="1" x14ac:dyDescent="0.25">
      <c r="A117" s="182" t="s">
        <v>109</v>
      </c>
      <c r="B117" s="118" t="s">
        <v>720</v>
      </c>
      <c r="C117" s="84"/>
      <c r="D117" s="84"/>
      <c r="E117" s="84"/>
      <c r="F117" s="84"/>
      <c r="G117" s="84"/>
      <c r="H117" s="84"/>
      <c r="I117" s="256">
        <f t="shared" ref="I117:Z117" si="56">I118</f>
        <v>10000</v>
      </c>
      <c r="J117" s="256">
        <f t="shared" si="56"/>
        <v>10000</v>
      </c>
      <c r="K117" s="256">
        <f t="shared" si="56"/>
        <v>0</v>
      </c>
      <c r="L117" s="256">
        <f t="shared" si="56"/>
        <v>0</v>
      </c>
      <c r="M117" s="256">
        <f t="shared" si="56"/>
        <v>0</v>
      </c>
      <c r="N117" s="256">
        <f t="shared" si="56"/>
        <v>0</v>
      </c>
      <c r="O117" s="256">
        <f t="shared" si="56"/>
        <v>0</v>
      </c>
      <c r="P117" s="256">
        <f t="shared" si="56"/>
        <v>0</v>
      </c>
      <c r="Q117" s="256">
        <f t="shared" si="56"/>
        <v>0</v>
      </c>
      <c r="R117" s="256">
        <f t="shared" si="56"/>
        <v>0</v>
      </c>
      <c r="S117" s="256">
        <f t="shared" si="56"/>
        <v>0</v>
      </c>
      <c r="T117" s="256">
        <f t="shared" si="56"/>
        <v>0</v>
      </c>
      <c r="U117" s="256">
        <f t="shared" si="56"/>
        <v>0</v>
      </c>
      <c r="V117" s="256">
        <f t="shared" si="56"/>
        <v>0</v>
      </c>
      <c r="W117" s="256">
        <f t="shared" si="56"/>
        <v>0</v>
      </c>
      <c r="X117" s="256">
        <f t="shared" si="56"/>
        <v>10000</v>
      </c>
      <c r="Y117" s="256">
        <f t="shared" si="56"/>
        <v>0</v>
      </c>
      <c r="Z117" s="256">
        <f t="shared" si="56"/>
        <v>0</v>
      </c>
      <c r="AA117" s="354">
        <f t="shared" si="40"/>
        <v>0</v>
      </c>
      <c r="AB117" s="256">
        <v>0</v>
      </c>
      <c r="AC117" s="256">
        <v>0</v>
      </c>
      <c r="AD117" s="381">
        <f t="shared" si="37"/>
        <v>10000</v>
      </c>
      <c r="AE117" s="381">
        <f t="shared" si="38"/>
        <v>0</v>
      </c>
      <c r="AF117" s="257"/>
      <c r="AG117" s="257"/>
      <c r="AH117" s="84"/>
      <c r="AI117" s="227">
        <f t="shared" si="39"/>
        <v>0</v>
      </c>
    </row>
    <row r="118" spans="1:36" ht="43.5" customHeight="1" x14ac:dyDescent="0.25">
      <c r="A118" s="240">
        <v>1</v>
      </c>
      <c r="B118" s="259" t="s">
        <v>921</v>
      </c>
      <c r="C118" s="84"/>
      <c r="D118" s="84"/>
      <c r="E118" s="84"/>
      <c r="F118" s="84"/>
      <c r="G118" s="84"/>
      <c r="H118" s="84"/>
      <c r="I118" s="263">
        <v>10000</v>
      </c>
      <c r="J118" s="263">
        <v>10000</v>
      </c>
      <c r="K118" s="257"/>
      <c r="L118" s="257"/>
      <c r="M118" s="257"/>
      <c r="N118" s="257"/>
      <c r="O118" s="257"/>
      <c r="P118" s="257"/>
      <c r="Q118" s="257"/>
      <c r="R118" s="257"/>
      <c r="S118" s="257"/>
      <c r="T118" s="257"/>
      <c r="U118" s="257"/>
      <c r="V118" s="68">
        <f>W118</f>
        <v>0</v>
      </c>
      <c r="W118" s="68">
        <f>Y118</f>
        <v>0</v>
      </c>
      <c r="X118" s="263">
        <v>10000</v>
      </c>
      <c r="Y118" s="264">
        <f>K118+P118</f>
        <v>0</v>
      </c>
      <c r="Z118" s="257"/>
      <c r="AA118" s="362">
        <f t="shared" si="40"/>
        <v>0</v>
      </c>
      <c r="AB118" s="257"/>
      <c r="AC118" s="257"/>
      <c r="AD118" s="381">
        <f t="shared" si="37"/>
        <v>10000</v>
      </c>
      <c r="AE118" s="381">
        <f t="shared" si="38"/>
        <v>0</v>
      </c>
      <c r="AF118" s="257"/>
      <c r="AG118" s="257"/>
      <c r="AH118" s="84"/>
      <c r="AI118" s="227">
        <f t="shared" si="39"/>
        <v>0</v>
      </c>
    </row>
    <row r="119" spans="1:36" ht="54.75" customHeight="1" x14ac:dyDescent="0.25">
      <c r="A119" s="252" t="s">
        <v>922</v>
      </c>
      <c r="B119" s="259" t="s">
        <v>923</v>
      </c>
      <c r="C119" s="84"/>
      <c r="D119" s="84"/>
      <c r="E119" s="84"/>
      <c r="F119" s="84"/>
      <c r="G119" s="84"/>
      <c r="H119" s="84"/>
      <c r="I119" s="263">
        <v>10000</v>
      </c>
      <c r="J119" s="263">
        <v>10000</v>
      </c>
      <c r="K119" s="257"/>
      <c r="L119" s="257"/>
      <c r="M119" s="257"/>
      <c r="N119" s="257"/>
      <c r="O119" s="257"/>
      <c r="P119" s="257"/>
      <c r="Q119" s="257"/>
      <c r="R119" s="257"/>
      <c r="S119" s="257"/>
      <c r="T119" s="257"/>
      <c r="U119" s="257"/>
      <c r="V119" s="68">
        <f>W119</f>
        <v>0</v>
      </c>
      <c r="W119" s="68">
        <f>Y119</f>
        <v>0</v>
      </c>
      <c r="X119" s="263">
        <v>10000</v>
      </c>
      <c r="Y119" s="264">
        <f>K119+P119</f>
        <v>0</v>
      </c>
      <c r="Z119" s="257"/>
      <c r="AA119" s="362">
        <f t="shared" si="40"/>
        <v>0</v>
      </c>
      <c r="AB119" s="257"/>
      <c r="AC119" s="257"/>
      <c r="AD119" s="381">
        <f t="shared" si="37"/>
        <v>10000</v>
      </c>
      <c r="AE119" s="381">
        <f t="shared" si="38"/>
        <v>0</v>
      </c>
      <c r="AF119" s="257"/>
      <c r="AG119" s="257"/>
      <c r="AH119" s="84"/>
      <c r="AI119" s="227">
        <f t="shared" si="39"/>
        <v>0</v>
      </c>
    </row>
    <row r="120" spans="1:36" ht="29.25" customHeight="1" x14ac:dyDescent="0.25">
      <c r="A120" s="182" t="s">
        <v>833</v>
      </c>
      <c r="B120" s="118" t="s">
        <v>786</v>
      </c>
      <c r="C120" s="84"/>
      <c r="D120" s="84"/>
      <c r="E120" s="84"/>
      <c r="F120" s="84"/>
      <c r="G120" s="84"/>
      <c r="H120" s="84"/>
      <c r="I120" s="273">
        <f t="shared" ref="I120:U121" si="57">I121</f>
        <v>3860</v>
      </c>
      <c r="J120" s="274">
        <f t="shared" si="57"/>
        <v>3860</v>
      </c>
      <c r="K120" s="274">
        <f t="shared" si="57"/>
        <v>0</v>
      </c>
      <c r="L120" s="274">
        <f t="shared" si="57"/>
        <v>0</v>
      </c>
      <c r="M120" s="274">
        <f t="shared" si="57"/>
        <v>0</v>
      </c>
      <c r="N120" s="274">
        <f t="shared" si="57"/>
        <v>0</v>
      </c>
      <c r="O120" s="274">
        <f t="shared" si="57"/>
        <v>0</v>
      </c>
      <c r="P120" s="274">
        <f t="shared" si="57"/>
        <v>1660</v>
      </c>
      <c r="Q120" s="274">
        <f t="shared" si="57"/>
        <v>1660</v>
      </c>
      <c r="R120" s="274">
        <f t="shared" si="57"/>
        <v>0</v>
      </c>
      <c r="S120" s="274">
        <f t="shared" si="57"/>
        <v>0</v>
      </c>
      <c r="T120" s="274">
        <f t="shared" si="57"/>
        <v>1660</v>
      </c>
      <c r="U120" s="274">
        <f t="shared" si="57"/>
        <v>1660</v>
      </c>
      <c r="V120" s="68">
        <f>W120</f>
        <v>1660</v>
      </c>
      <c r="W120" s="274">
        <f t="shared" ref="W120:AG121" si="58">W121</f>
        <v>1660</v>
      </c>
      <c r="X120" s="274">
        <f t="shared" si="58"/>
        <v>3860</v>
      </c>
      <c r="Y120" s="274">
        <f t="shared" si="58"/>
        <v>1660</v>
      </c>
      <c r="Z120" s="274">
        <f t="shared" si="58"/>
        <v>2200</v>
      </c>
      <c r="AA120" s="366">
        <f>AB120+AC120</f>
        <v>2200</v>
      </c>
      <c r="AB120" s="274">
        <f t="shared" si="58"/>
        <v>2200</v>
      </c>
      <c r="AC120" s="274">
        <f t="shared" si="58"/>
        <v>0</v>
      </c>
      <c r="AD120" s="381">
        <f t="shared" si="37"/>
        <v>0</v>
      </c>
      <c r="AE120" s="381">
        <f t="shared" si="38"/>
        <v>100</v>
      </c>
      <c r="AF120" s="274">
        <f t="shared" si="58"/>
        <v>0</v>
      </c>
      <c r="AG120" s="257"/>
      <c r="AH120" s="84"/>
      <c r="AI120" s="227">
        <f t="shared" si="39"/>
        <v>0</v>
      </c>
    </row>
    <row r="121" spans="1:36" ht="15.75" x14ac:dyDescent="0.25">
      <c r="A121" s="182" t="s">
        <v>924</v>
      </c>
      <c r="B121" s="230" t="s">
        <v>925</v>
      </c>
      <c r="C121" s="84"/>
      <c r="D121" s="84"/>
      <c r="E121" s="84"/>
      <c r="F121" s="84"/>
      <c r="G121" s="84"/>
      <c r="H121" s="84"/>
      <c r="I121" s="273">
        <f t="shared" si="57"/>
        <v>3860</v>
      </c>
      <c r="J121" s="274">
        <f t="shared" si="57"/>
        <v>3860</v>
      </c>
      <c r="K121" s="274">
        <f t="shared" si="57"/>
        <v>0</v>
      </c>
      <c r="L121" s="274">
        <f t="shared" si="57"/>
        <v>0</v>
      </c>
      <c r="M121" s="274">
        <f t="shared" si="57"/>
        <v>0</v>
      </c>
      <c r="N121" s="274">
        <f t="shared" si="57"/>
        <v>0</v>
      </c>
      <c r="O121" s="274">
        <f t="shared" si="57"/>
        <v>0</v>
      </c>
      <c r="P121" s="274">
        <f t="shared" si="57"/>
        <v>1660</v>
      </c>
      <c r="Q121" s="274">
        <f t="shared" si="57"/>
        <v>1660</v>
      </c>
      <c r="R121" s="274">
        <f t="shared" si="57"/>
        <v>0</v>
      </c>
      <c r="S121" s="274">
        <f t="shared" si="57"/>
        <v>0</v>
      </c>
      <c r="T121" s="274">
        <f t="shared" si="57"/>
        <v>1660</v>
      </c>
      <c r="U121" s="274">
        <f t="shared" si="57"/>
        <v>1660</v>
      </c>
      <c r="V121" s="68">
        <f>W121</f>
        <v>1660</v>
      </c>
      <c r="W121" s="274">
        <f t="shared" si="58"/>
        <v>1660</v>
      </c>
      <c r="X121" s="274">
        <f t="shared" si="58"/>
        <v>3860</v>
      </c>
      <c r="Y121" s="274">
        <f t="shared" si="58"/>
        <v>1660</v>
      </c>
      <c r="Z121" s="274">
        <f t="shared" si="58"/>
        <v>2200</v>
      </c>
      <c r="AA121" s="366">
        <f t="shared" si="40"/>
        <v>2200</v>
      </c>
      <c r="AB121" s="274">
        <f t="shared" si="58"/>
        <v>2200</v>
      </c>
      <c r="AC121" s="274">
        <f t="shared" si="58"/>
        <v>0</v>
      </c>
      <c r="AD121" s="381">
        <f t="shared" si="37"/>
        <v>0</v>
      </c>
      <c r="AE121" s="381">
        <f t="shared" si="38"/>
        <v>100</v>
      </c>
      <c r="AF121" s="274">
        <f t="shared" si="58"/>
        <v>0</v>
      </c>
      <c r="AG121" s="274">
        <f t="shared" si="58"/>
        <v>0</v>
      </c>
      <c r="AH121" s="84"/>
      <c r="AI121" s="227">
        <f t="shared" si="39"/>
        <v>0</v>
      </c>
    </row>
    <row r="122" spans="1:36" ht="15.75" x14ac:dyDescent="0.25">
      <c r="A122" s="182" t="s">
        <v>182</v>
      </c>
      <c r="B122" s="230" t="s">
        <v>926</v>
      </c>
      <c r="C122" s="84"/>
      <c r="D122" s="84"/>
      <c r="E122" s="84"/>
      <c r="F122" s="84"/>
      <c r="G122" s="84"/>
      <c r="H122" s="84"/>
      <c r="I122" s="274">
        <f t="shared" ref="I122:AF122" si="59">SUM(I124:I125)</f>
        <v>3860</v>
      </c>
      <c r="J122" s="274">
        <f t="shared" si="59"/>
        <v>3860</v>
      </c>
      <c r="K122" s="274">
        <f t="shared" si="59"/>
        <v>0</v>
      </c>
      <c r="L122" s="274">
        <f t="shared" si="59"/>
        <v>0</v>
      </c>
      <c r="M122" s="274">
        <f t="shared" si="59"/>
        <v>0</v>
      </c>
      <c r="N122" s="274">
        <f t="shared" si="59"/>
        <v>0</v>
      </c>
      <c r="O122" s="274">
        <f t="shared" si="59"/>
        <v>0</v>
      </c>
      <c r="P122" s="274">
        <f t="shared" si="59"/>
        <v>1660</v>
      </c>
      <c r="Q122" s="274">
        <f t="shared" si="59"/>
        <v>1660</v>
      </c>
      <c r="R122" s="274">
        <f t="shared" si="59"/>
        <v>0</v>
      </c>
      <c r="S122" s="274">
        <f t="shared" si="59"/>
        <v>0</v>
      </c>
      <c r="T122" s="274">
        <f t="shared" si="59"/>
        <v>1660</v>
      </c>
      <c r="U122" s="274">
        <f t="shared" si="59"/>
        <v>1660</v>
      </c>
      <c r="V122" s="274">
        <f t="shared" si="59"/>
        <v>1660</v>
      </c>
      <c r="W122" s="274">
        <f t="shared" si="59"/>
        <v>1660</v>
      </c>
      <c r="X122" s="274">
        <f t="shared" si="59"/>
        <v>3860</v>
      </c>
      <c r="Y122" s="274">
        <f t="shared" si="59"/>
        <v>1660</v>
      </c>
      <c r="Z122" s="274">
        <f t="shared" si="59"/>
        <v>2200</v>
      </c>
      <c r="AA122" s="366">
        <f t="shared" si="40"/>
        <v>2200</v>
      </c>
      <c r="AB122" s="274">
        <f t="shared" si="59"/>
        <v>2200</v>
      </c>
      <c r="AC122" s="274">
        <f t="shared" si="59"/>
        <v>0</v>
      </c>
      <c r="AD122" s="381">
        <f t="shared" si="37"/>
        <v>0</v>
      </c>
      <c r="AE122" s="381">
        <f t="shared" si="38"/>
        <v>100</v>
      </c>
      <c r="AF122" s="274">
        <f t="shared" si="59"/>
        <v>0</v>
      </c>
      <c r="AG122" s="257"/>
      <c r="AH122" s="84"/>
      <c r="AI122" s="227">
        <f t="shared" si="39"/>
        <v>0</v>
      </c>
    </row>
    <row r="123" spans="1:36" ht="15.75" x14ac:dyDescent="0.25">
      <c r="A123" s="182" t="s">
        <v>207</v>
      </c>
      <c r="B123" s="230" t="s">
        <v>183</v>
      </c>
      <c r="C123" s="84"/>
      <c r="D123" s="84"/>
      <c r="E123" s="84"/>
      <c r="F123" s="84"/>
      <c r="G123" s="84"/>
      <c r="H123" s="84"/>
      <c r="I123" s="274"/>
      <c r="J123" s="274"/>
      <c r="K123" s="274"/>
      <c r="L123" s="274"/>
      <c r="M123" s="274"/>
      <c r="N123" s="274"/>
      <c r="O123" s="274"/>
      <c r="P123" s="274"/>
      <c r="Q123" s="274"/>
      <c r="R123" s="274"/>
      <c r="S123" s="274"/>
      <c r="T123" s="274"/>
      <c r="U123" s="274"/>
      <c r="V123" s="68">
        <f>W123</f>
        <v>0</v>
      </c>
      <c r="W123" s="274"/>
      <c r="X123" s="274"/>
      <c r="Y123" s="274"/>
      <c r="Z123" s="274"/>
      <c r="AA123" s="366">
        <f t="shared" si="40"/>
        <v>0</v>
      </c>
      <c r="AB123" s="274"/>
      <c r="AC123" s="274"/>
      <c r="AD123" s="381">
        <f t="shared" si="37"/>
        <v>0</v>
      </c>
      <c r="AE123" s="381" t="e">
        <f t="shared" si="38"/>
        <v>#DIV/0!</v>
      </c>
      <c r="AF123" s="257"/>
      <c r="AG123" s="257"/>
      <c r="AH123" s="84"/>
      <c r="AI123" s="227">
        <f t="shared" si="39"/>
        <v>0</v>
      </c>
    </row>
    <row r="124" spans="1:36" ht="31.5" x14ac:dyDescent="0.25">
      <c r="A124" s="69" t="s">
        <v>194</v>
      </c>
      <c r="B124" s="259" t="s">
        <v>927</v>
      </c>
      <c r="C124" s="84"/>
      <c r="D124" s="84">
        <v>1</v>
      </c>
      <c r="E124" s="84"/>
      <c r="F124" s="84"/>
      <c r="G124" s="84"/>
      <c r="H124" s="267" t="s">
        <v>928</v>
      </c>
      <c r="I124" s="275">
        <v>860</v>
      </c>
      <c r="J124" s="275">
        <v>860</v>
      </c>
      <c r="K124" s="257"/>
      <c r="L124" s="257"/>
      <c r="M124" s="257"/>
      <c r="N124" s="257"/>
      <c r="O124" s="257"/>
      <c r="P124" s="275">
        <v>860</v>
      </c>
      <c r="Q124" s="275">
        <v>860</v>
      </c>
      <c r="R124" s="275"/>
      <c r="S124" s="275"/>
      <c r="T124" s="275">
        <v>860</v>
      </c>
      <c r="U124" s="275">
        <v>860</v>
      </c>
      <c r="V124" s="68">
        <f>W124</f>
        <v>860</v>
      </c>
      <c r="W124" s="68">
        <f>Y124</f>
        <v>860</v>
      </c>
      <c r="X124" s="275">
        <v>860</v>
      </c>
      <c r="Y124" s="264">
        <f>K124+P124</f>
        <v>860</v>
      </c>
      <c r="Z124" s="264"/>
      <c r="AA124" s="358">
        <f t="shared" si="40"/>
        <v>0</v>
      </c>
      <c r="AB124" s="264"/>
      <c r="AC124" s="264"/>
      <c r="AD124" s="381">
        <f t="shared" si="37"/>
        <v>0</v>
      </c>
      <c r="AE124" s="381">
        <f t="shared" si="38"/>
        <v>100</v>
      </c>
      <c r="AF124" s="257"/>
      <c r="AG124" s="257"/>
      <c r="AH124" s="84"/>
      <c r="AI124" s="227">
        <f t="shared" si="39"/>
        <v>0</v>
      </c>
    </row>
    <row r="125" spans="1:36" ht="31.5" x14ac:dyDescent="0.25">
      <c r="A125" s="69" t="s">
        <v>226</v>
      </c>
      <c r="B125" s="72" t="s">
        <v>929</v>
      </c>
      <c r="C125" s="84"/>
      <c r="D125" s="84">
        <v>1</v>
      </c>
      <c r="E125" s="84"/>
      <c r="F125" s="84"/>
      <c r="G125" s="84"/>
      <c r="H125" s="267" t="s">
        <v>930</v>
      </c>
      <c r="I125" s="275">
        <v>3000</v>
      </c>
      <c r="J125" s="275">
        <v>3000</v>
      </c>
      <c r="K125" s="257"/>
      <c r="L125" s="257"/>
      <c r="M125" s="257"/>
      <c r="N125" s="257"/>
      <c r="O125" s="257"/>
      <c r="P125" s="275">
        <v>800</v>
      </c>
      <c r="Q125" s="275">
        <v>800</v>
      </c>
      <c r="R125" s="275"/>
      <c r="S125" s="275"/>
      <c r="T125" s="275">
        <v>800</v>
      </c>
      <c r="U125" s="275">
        <v>800</v>
      </c>
      <c r="V125" s="68">
        <f>W125</f>
        <v>800</v>
      </c>
      <c r="W125" s="68">
        <f>Y125</f>
        <v>800</v>
      </c>
      <c r="X125" s="275">
        <v>3000</v>
      </c>
      <c r="Y125" s="264">
        <f>K125+P125</f>
        <v>800</v>
      </c>
      <c r="Z125" s="264">
        <f>X125-Y125</f>
        <v>2200</v>
      </c>
      <c r="AA125" s="358">
        <f t="shared" si="40"/>
        <v>2200</v>
      </c>
      <c r="AB125" s="264">
        <v>2200</v>
      </c>
      <c r="AC125" s="264"/>
      <c r="AD125" s="381">
        <f t="shared" si="37"/>
        <v>0</v>
      </c>
      <c r="AE125" s="381">
        <f t="shared" si="38"/>
        <v>100</v>
      </c>
      <c r="AF125" s="257"/>
      <c r="AG125" s="257"/>
      <c r="AH125" s="84"/>
      <c r="AI125" s="227">
        <f t="shared" si="39"/>
        <v>0</v>
      </c>
    </row>
    <row r="126" spans="1:36" ht="30.75" customHeight="1" x14ac:dyDescent="0.25">
      <c r="A126" s="182" t="s">
        <v>836</v>
      </c>
      <c r="B126" s="118" t="s">
        <v>204</v>
      </c>
      <c r="C126" s="84"/>
      <c r="D126" s="84"/>
      <c r="E126" s="84"/>
      <c r="F126" s="84"/>
      <c r="G126" s="84"/>
      <c r="H126" s="84"/>
      <c r="I126" s="273">
        <f t="shared" ref="I126:AG126" si="60">I127</f>
        <v>5523</v>
      </c>
      <c r="J126" s="273">
        <f t="shared" si="60"/>
        <v>5260</v>
      </c>
      <c r="K126" s="273">
        <f t="shared" si="60"/>
        <v>0</v>
      </c>
      <c r="L126" s="273">
        <f t="shared" si="60"/>
        <v>0</v>
      </c>
      <c r="M126" s="273">
        <f t="shared" si="60"/>
        <v>0</v>
      </c>
      <c r="N126" s="273">
        <f t="shared" si="60"/>
        <v>0</v>
      </c>
      <c r="O126" s="273">
        <f t="shared" si="60"/>
        <v>0</v>
      </c>
      <c r="P126" s="273">
        <f t="shared" si="60"/>
        <v>1000</v>
      </c>
      <c r="Q126" s="273">
        <f t="shared" si="60"/>
        <v>1000</v>
      </c>
      <c r="R126" s="273">
        <f t="shared" si="60"/>
        <v>0</v>
      </c>
      <c r="S126" s="273">
        <f t="shared" si="60"/>
        <v>0</v>
      </c>
      <c r="T126" s="273">
        <f t="shared" si="60"/>
        <v>1000</v>
      </c>
      <c r="U126" s="273">
        <f t="shared" si="60"/>
        <v>1000</v>
      </c>
      <c r="V126" s="273">
        <f t="shared" si="60"/>
        <v>1000</v>
      </c>
      <c r="W126" s="273">
        <f t="shared" si="60"/>
        <v>1000</v>
      </c>
      <c r="X126" s="273">
        <f t="shared" si="60"/>
        <v>5260</v>
      </c>
      <c r="Y126" s="273">
        <f t="shared" si="60"/>
        <v>1000</v>
      </c>
      <c r="Z126" s="274">
        <f t="shared" si="60"/>
        <v>2000</v>
      </c>
      <c r="AA126" s="366">
        <f t="shared" si="40"/>
        <v>3500</v>
      </c>
      <c r="AB126" s="273">
        <f t="shared" si="60"/>
        <v>3500</v>
      </c>
      <c r="AC126" s="273">
        <f t="shared" si="60"/>
        <v>0</v>
      </c>
      <c r="AD126" s="381">
        <f t="shared" si="37"/>
        <v>760</v>
      </c>
      <c r="AE126" s="381">
        <f t="shared" si="38"/>
        <v>85.551330798479086</v>
      </c>
      <c r="AF126" s="273">
        <f t="shared" si="60"/>
        <v>0</v>
      </c>
      <c r="AG126" s="273">
        <f t="shared" si="60"/>
        <v>0</v>
      </c>
      <c r="AH126" s="84"/>
      <c r="AI126" s="227">
        <f t="shared" si="39"/>
        <v>0</v>
      </c>
    </row>
    <row r="127" spans="1:36" ht="15.75" x14ac:dyDescent="0.25">
      <c r="A127" s="182" t="s">
        <v>182</v>
      </c>
      <c r="B127" s="118" t="s">
        <v>931</v>
      </c>
      <c r="C127" s="84"/>
      <c r="D127" s="84"/>
      <c r="E127" s="84"/>
      <c r="F127" s="84"/>
      <c r="G127" s="84"/>
      <c r="H127" s="84"/>
      <c r="I127" s="273">
        <f t="shared" ref="I127:Q127" si="61">I129</f>
        <v>5523</v>
      </c>
      <c r="J127" s="274">
        <f t="shared" si="61"/>
        <v>5260</v>
      </c>
      <c r="K127" s="274">
        <f t="shared" si="61"/>
        <v>0</v>
      </c>
      <c r="L127" s="274">
        <f t="shared" si="61"/>
        <v>0</v>
      </c>
      <c r="M127" s="274">
        <f t="shared" si="61"/>
        <v>0</v>
      </c>
      <c r="N127" s="274">
        <f t="shared" si="61"/>
        <v>0</v>
      </c>
      <c r="O127" s="274">
        <f t="shared" si="61"/>
        <v>0</v>
      </c>
      <c r="P127" s="274">
        <f t="shared" si="61"/>
        <v>1000</v>
      </c>
      <c r="Q127" s="274">
        <f t="shared" si="61"/>
        <v>1000</v>
      </c>
      <c r="R127" s="274"/>
      <c r="S127" s="274"/>
      <c r="T127" s="274">
        <f>T129</f>
        <v>1000</v>
      </c>
      <c r="U127" s="274">
        <f>U129</f>
        <v>1000</v>
      </c>
      <c r="V127" s="68">
        <f>W127</f>
        <v>1000</v>
      </c>
      <c r="W127" s="68">
        <f>Y127</f>
        <v>1000</v>
      </c>
      <c r="X127" s="274">
        <f>X129</f>
        <v>5260</v>
      </c>
      <c r="Y127" s="264">
        <f>K127+P127</f>
        <v>1000</v>
      </c>
      <c r="Z127" s="274">
        <f>Z129</f>
        <v>2000</v>
      </c>
      <c r="AA127" s="366">
        <f t="shared" si="40"/>
        <v>3500</v>
      </c>
      <c r="AB127" s="274">
        <f>AB129</f>
        <v>3500</v>
      </c>
      <c r="AC127" s="274">
        <f>AC129</f>
        <v>0</v>
      </c>
      <c r="AD127" s="381">
        <f t="shared" si="37"/>
        <v>760</v>
      </c>
      <c r="AE127" s="381">
        <f t="shared" si="38"/>
        <v>85.551330798479086</v>
      </c>
      <c r="AF127" s="274">
        <f>AF129</f>
        <v>0</v>
      </c>
      <c r="AG127" s="257"/>
      <c r="AH127" s="84"/>
      <c r="AI127" s="227">
        <f t="shared" si="39"/>
        <v>0</v>
      </c>
    </row>
    <row r="128" spans="1:36" ht="27" customHeight="1" x14ac:dyDescent="0.25">
      <c r="A128" s="182" t="s">
        <v>207</v>
      </c>
      <c r="B128" s="230" t="s">
        <v>183</v>
      </c>
      <c r="C128" s="84"/>
      <c r="D128" s="84"/>
      <c r="E128" s="84"/>
      <c r="F128" s="84"/>
      <c r="G128" s="84"/>
      <c r="H128" s="84"/>
      <c r="I128" s="273"/>
      <c r="J128" s="274"/>
      <c r="K128" s="274"/>
      <c r="L128" s="274"/>
      <c r="M128" s="274"/>
      <c r="N128" s="274"/>
      <c r="O128" s="274"/>
      <c r="P128" s="274"/>
      <c r="Q128" s="274"/>
      <c r="R128" s="274"/>
      <c r="S128" s="274"/>
      <c r="T128" s="274"/>
      <c r="U128" s="274"/>
      <c r="V128" s="68">
        <f>W128</f>
        <v>0</v>
      </c>
      <c r="W128" s="68"/>
      <c r="X128" s="274"/>
      <c r="Y128" s="264"/>
      <c r="Z128" s="274"/>
      <c r="AA128" s="366">
        <f t="shared" si="40"/>
        <v>0</v>
      </c>
      <c r="AB128" s="274"/>
      <c r="AC128" s="274"/>
      <c r="AD128" s="381">
        <f t="shared" si="37"/>
        <v>0</v>
      </c>
      <c r="AE128" s="381"/>
      <c r="AF128" s="274"/>
      <c r="AG128" s="257"/>
      <c r="AH128" s="84"/>
      <c r="AI128" s="227">
        <f t="shared" si="39"/>
        <v>0</v>
      </c>
    </row>
    <row r="129" spans="1:35" ht="41.25" customHeight="1" x14ac:dyDescent="0.25">
      <c r="A129" s="240">
        <v>1</v>
      </c>
      <c r="B129" s="259" t="s">
        <v>932</v>
      </c>
      <c r="C129" s="84"/>
      <c r="D129" s="84">
        <v>1</v>
      </c>
      <c r="E129" s="84"/>
      <c r="F129" s="84"/>
      <c r="G129" s="84"/>
      <c r="H129" s="72" t="s">
        <v>933</v>
      </c>
      <c r="I129" s="263">
        <v>5523</v>
      </c>
      <c r="J129" s="263">
        <v>5260</v>
      </c>
      <c r="K129" s="257"/>
      <c r="L129" s="257"/>
      <c r="M129" s="257"/>
      <c r="N129" s="257"/>
      <c r="O129" s="257"/>
      <c r="P129" s="62">
        <v>1000</v>
      </c>
      <c r="Q129" s="62">
        <v>1000</v>
      </c>
      <c r="R129" s="62"/>
      <c r="S129" s="62"/>
      <c r="T129" s="62">
        <v>1000</v>
      </c>
      <c r="U129" s="62">
        <v>1000</v>
      </c>
      <c r="V129" s="68">
        <f>W129</f>
        <v>1000</v>
      </c>
      <c r="W129" s="68">
        <f>Y129</f>
        <v>1000</v>
      </c>
      <c r="X129" s="263">
        <v>5260</v>
      </c>
      <c r="Y129" s="264">
        <f>K129+P129</f>
        <v>1000</v>
      </c>
      <c r="Z129" s="264">
        <v>2000</v>
      </c>
      <c r="AA129" s="358">
        <f t="shared" si="40"/>
        <v>3500</v>
      </c>
      <c r="AB129" s="264">
        <v>3500</v>
      </c>
      <c r="AC129" s="264"/>
      <c r="AD129" s="381">
        <f t="shared" si="37"/>
        <v>760</v>
      </c>
      <c r="AE129" s="381">
        <f>(AA129+Y129)*100/X129</f>
        <v>85.551330798479086</v>
      </c>
      <c r="AF129" s="257"/>
      <c r="AG129" s="257"/>
      <c r="AH129" s="84"/>
      <c r="AI129" s="227">
        <f t="shared" si="39"/>
        <v>0</v>
      </c>
    </row>
    <row r="135" spans="1:35" x14ac:dyDescent="0.25">
      <c r="Q135" s="194" t="s">
        <v>934</v>
      </c>
    </row>
  </sheetData>
  <mergeCells count="48">
    <mergeCell ref="AB10:AB11"/>
    <mergeCell ref="AC10:AC11"/>
    <mergeCell ref="AD10:AD11"/>
    <mergeCell ref="AE10:AE11"/>
    <mergeCell ref="AF10:AG10"/>
    <mergeCell ref="AA10:AA11"/>
    <mergeCell ref="P10:P11"/>
    <mergeCell ref="Q10:Q11"/>
    <mergeCell ref="R10:R11"/>
    <mergeCell ref="S10:S11"/>
    <mergeCell ref="T10:T11"/>
    <mergeCell ref="U10:U11"/>
    <mergeCell ref="V10:V11"/>
    <mergeCell ref="W10:W11"/>
    <mergeCell ref="X10:X11"/>
    <mergeCell ref="Y10:Y11"/>
    <mergeCell ref="Z10:Z11"/>
    <mergeCell ref="T7:U9"/>
    <mergeCell ref="K8:O8"/>
    <mergeCell ref="I9:I11"/>
    <mergeCell ref="J9:J11"/>
    <mergeCell ref="K9:L9"/>
    <mergeCell ref="M9:O9"/>
    <mergeCell ref="K10:K11"/>
    <mergeCell ref="L10:L11"/>
    <mergeCell ref="M10:M11"/>
    <mergeCell ref="N10:O10"/>
    <mergeCell ref="E7:F10"/>
    <mergeCell ref="H7:H11"/>
    <mergeCell ref="I7:J8"/>
    <mergeCell ref="P7:Q9"/>
    <mergeCell ref="R7:S9"/>
    <mergeCell ref="A4:AH4"/>
    <mergeCell ref="A1:AH1"/>
    <mergeCell ref="A2:AH2"/>
    <mergeCell ref="A3:AH3"/>
    <mergeCell ref="A6:A11"/>
    <mergeCell ref="B6:B11"/>
    <mergeCell ref="C6:C11"/>
    <mergeCell ref="D6:F6"/>
    <mergeCell ref="G6:G11"/>
    <mergeCell ref="H6:J6"/>
    <mergeCell ref="P6:U6"/>
    <mergeCell ref="V6:W9"/>
    <mergeCell ref="X6:Y9"/>
    <mergeCell ref="Z6:AG9"/>
    <mergeCell ref="AH6:AH11"/>
    <mergeCell ref="D7:D11"/>
  </mergeCells>
  <pageMargins left="0.10433070899999999" right="0.15748031496063" top="0.44685039399999998" bottom="0.196850393700787" header="0.31496062992126" footer="0.2"/>
  <pageSetup paperSize="9" scale="64" firstPageNumber="80" fitToHeight="0" orientation="landscape" useFirstPageNumber="1" r:id="rId1"/>
  <headerFooter>
    <oddHeader>&amp;C&amp;P</oddHeader>
  </headerFooter>
  <colBreaks count="1" manualBreakCount="1">
    <brk id="3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B3.2 Da666 </vt:lpstr>
      <vt:lpstr>Nhao</vt:lpstr>
      <vt:lpstr>B6 NQ88 </vt:lpstr>
      <vt:lpstr>B8A NTM</vt:lpstr>
      <vt:lpstr>Sheet1</vt:lpstr>
      <vt:lpstr>'B3.2 Da666 '!Print_Area</vt:lpstr>
      <vt:lpstr>'B6 NQ88 '!Print_Area</vt:lpstr>
      <vt:lpstr>'B8A NTM'!Print_Area</vt:lpstr>
      <vt:lpstr>Nhao!Print_Area</vt:lpstr>
      <vt:lpstr>'B3.2 Da666 '!Print_Titles</vt:lpstr>
      <vt:lpstr>'B6 NQ88 '!Print_Titles</vt:lpstr>
      <vt:lpstr>'B8A NTM'!Print_Titles</vt:lpstr>
      <vt:lpstr>Nhao!Print_Titles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 Manh Hung</dc:creator>
  <cp:lastModifiedBy>1</cp:lastModifiedBy>
  <cp:lastPrinted>2023-12-05T07:16:35Z</cp:lastPrinted>
  <dcterms:created xsi:type="dcterms:W3CDTF">2023-11-18T02:32:41Z</dcterms:created>
  <dcterms:modified xsi:type="dcterms:W3CDTF">2023-12-05T07:16:54Z</dcterms:modified>
</cp:coreProperties>
</file>